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defaultThemeVersion="124226"/>
  <workbookProtection lockStructure="1"/>
  <bookViews>
    <workbookView xWindow="15615" yWindow="8055" windowWidth="13530" windowHeight="7770" tabRatio="883" activeTab="2"/>
  </bookViews>
  <sheets>
    <sheet name="0-Instructiuni" sheetId="16" r:id="rId1"/>
    <sheet name="1-Input" sheetId="11" r:id="rId2"/>
    <sheet name="2-Buget cerere" sheetId="1" r:id="rId3"/>
    <sheet name="Foaie3" sheetId="10" state="hidden" r:id="rId4"/>
    <sheet name="3-Buget comp 1" sheetId="9" r:id="rId5"/>
    <sheet name="4-Buget comp 2" sheetId="68" r:id="rId6"/>
    <sheet name="5-Buget comp 3" sheetId="69" r:id="rId7"/>
    <sheet name="6-Buget comp 4" sheetId="70" r:id="rId8"/>
    <sheet name="7-Buget comp 5" sheetId="71" r:id="rId9"/>
    <sheet name="8-Buget comp 6" sheetId="72" r:id="rId10"/>
    <sheet name="9-Buget comp 7" sheetId="73" r:id="rId11"/>
    <sheet name="10-Buget comp 8" sheetId="74" r:id="rId12"/>
    <sheet name="11-Buget comp 9" sheetId="75" r:id="rId13"/>
    <sheet name="12-Buget comp 10" sheetId="76" r:id="rId14"/>
    <sheet name="Foaie1" sheetId="8" state="hidden" r:id="rId15"/>
    <sheet name="6-Imobilizari" sheetId="7" state="hidden" r:id="rId16"/>
  </sheets>
  <definedNames>
    <definedName name="eur">'1-Input'!$E$34</definedName>
    <definedName name="FDR">#REF!</definedName>
    <definedName name="_xlnm.Print_Area" localSheetId="11">'10-Buget comp 8'!$B$2:$O$91</definedName>
    <definedName name="_xlnm.Print_Area" localSheetId="12">'11-Buget comp 9'!$B$2:$O$91</definedName>
    <definedName name="_xlnm.Print_Area" localSheetId="13">'12-Buget comp 10'!$B$2:$O$91</definedName>
    <definedName name="_xlnm.Print_Area" localSheetId="2">'2-Buget cerere'!$B$2:$K$73</definedName>
    <definedName name="_xlnm.Print_Area" localSheetId="4">'3-Buget comp 1'!$B$2:$R$91</definedName>
    <definedName name="_xlnm.Print_Area" localSheetId="5">'4-Buget comp 2'!$B$2:$O$91</definedName>
    <definedName name="_xlnm.Print_Area" localSheetId="6">'5-Buget comp 3'!$B$2:$O$91</definedName>
    <definedName name="_xlnm.Print_Area" localSheetId="7">'6-Buget comp 4'!$B$2:$O$91</definedName>
    <definedName name="_xlnm.Print_Area" localSheetId="8">'7-Buget comp 5'!$B$2:$O$91</definedName>
    <definedName name="_xlnm.Print_Area" localSheetId="9">'8-Buget comp 6'!$B$2:$O$91</definedName>
    <definedName name="_xlnm.Print_Area" localSheetId="10">'9-Buget comp 7'!$B$2:$O$91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9"/>
  <c r="M43"/>
  <c r="M37"/>
  <c r="G34"/>
  <c r="F34"/>
  <c r="Q33" l="1"/>
  <c r="N33"/>
  <c r="M23" i="1"/>
  <c r="N7" s="1"/>
  <c r="M24" l="1"/>
  <c r="M22"/>
  <c r="G42" i="9"/>
  <c r="H42" s="1"/>
  <c r="J42" l="1"/>
  <c r="N50"/>
  <c r="M50"/>
  <c r="G50"/>
  <c r="J50"/>
  <c r="J49"/>
  <c r="J46"/>
  <c r="J45"/>
  <c r="J41"/>
  <c r="J40"/>
  <c r="G41"/>
  <c r="G40"/>
  <c r="M28"/>
  <c r="M29" s="1"/>
  <c r="J25"/>
  <c r="G25"/>
  <c r="J21"/>
  <c r="J22"/>
  <c r="J20"/>
  <c r="G21"/>
  <c r="G22"/>
  <c r="G20"/>
  <c r="J29"/>
  <c r="J30"/>
  <c r="J31"/>
  <c r="J32"/>
  <c r="J33"/>
  <c r="J34"/>
  <c r="J35"/>
  <c r="J28"/>
  <c r="R33" s="1"/>
  <c r="G29"/>
  <c r="G30"/>
  <c r="G31"/>
  <c r="G32"/>
  <c r="G33"/>
  <c r="G35"/>
  <c r="G28" l="1"/>
  <c r="O33" s="1"/>
  <c r="H17" i="1" l="1"/>
  <c r="I17"/>
  <c r="I42" l="1"/>
  <c r="I34"/>
  <c r="I33"/>
  <c r="I32"/>
  <c r="I27"/>
  <c r="I26"/>
  <c r="I25"/>
  <c r="I24"/>
  <c r="I23"/>
  <c r="I22"/>
  <c r="I21"/>
  <c r="I20"/>
  <c r="I14"/>
  <c r="I13"/>
  <c r="I12"/>
  <c r="H42"/>
  <c r="H34"/>
  <c r="H33"/>
  <c r="H32"/>
  <c r="H27"/>
  <c r="H26"/>
  <c r="H25"/>
  <c r="H24"/>
  <c r="H23"/>
  <c r="H22"/>
  <c r="H21"/>
  <c r="H20"/>
  <c r="H14"/>
  <c r="H13"/>
  <c r="H12"/>
  <c r="F82" i="76"/>
  <c r="F82" i="75"/>
  <c r="F82" i="74"/>
  <c r="F82" i="73"/>
  <c r="F82" i="72"/>
  <c r="F82" i="71"/>
  <c r="F82" i="70"/>
  <c r="G66" i="76"/>
  <c r="G66" i="75"/>
  <c r="G66" i="74"/>
  <c r="G66" i="73"/>
  <c r="G66" i="72"/>
  <c r="F60"/>
  <c r="G66" i="71"/>
  <c r="F60"/>
  <c r="G66" i="70"/>
  <c r="G66" i="69"/>
  <c r="G66" i="68"/>
  <c r="G66" i="9"/>
  <c r="H33"/>
  <c r="H38" i="1"/>
  <c r="H32" i="9"/>
  <c r="I41" i="1"/>
  <c r="H41"/>
  <c r="I38"/>
  <c r="I37"/>
  <c r="H37"/>
  <c r="J17"/>
  <c r="I18"/>
  <c r="H83"/>
  <c r="I86"/>
  <c r="H87"/>
  <c r="I87"/>
  <c r="H88"/>
  <c r="I88"/>
  <c r="H89"/>
  <c r="I89"/>
  <c r="H90"/>
  <c r="I90"/>
  <c r="H91"/>
  <c r="I91"/>
  <c r="H92"/>
  <c r="I92"/>
  <c r="H93"/>
  <c r="I93"/>
  <c r="H94"/>
  <c r="I94"/>
  <c r="I39" l="1"/>
  <c r="J22"/>
  <c r="I31"/>
  <c r="I35" s="1"/>
  <c r="H31"/>
  <c r="H35" s="1"/>
  <c r="I28"/>
  <c r="J27"/>
  <c r="J26"/>
  <c r="J25"/>
  <c r="J24"/>
  <c r="J23"/>
  <c r="J21"/>
  <c r="I29"/>
  <c r="H29"/>
  <c r="J20"/>
  <c r="J12"/>
  <c r="J13"/>
  <c r="J14"/>
  <c r="H28"/>
  <c r="I15"/>
  <c r="H15"/>
  <c r="I43"/>
  <c r="J42"/>
  <c r="H43"/>
  <c r="J38"/>
  <c r="K38" s="1"/>
  <c r="J37"/>
  <c r="K37" s="1"/>
  <c r="J33"/>
  <c r="J34"/>
  <c r="J32"/>
  <c r="H18"/>
  <c r="J41"/>
  <c r="H39"/>
  <c r="I44" l="1"/>
  <c r="J31"/>
  <c r="J35" s="1"/>
  <c r="J28"/>
  <c r="J29"/>
  <c r="J39"/>
  <c r="H44"/>
  <c r="H45"/>
  <c r="K39"/>
  <c r="I45"/>
  <c r="J18"/>
  <c r="K41"/>
  <c r="J43"/>
  <c r="M81" i="76" l="1"/>
  <c r="I81"/>
  <c r="M80"/>
  <c r="I80"/>
  <c r="M79"/>
  <c r="I79"/>
  <c r="M78"/>
  <c r="I78"/>
  <c r="M77"/>
  <c r="I77"/>
  <c r="M74"/>
  <c r="I74"/>
  <c r="M73"/>
  <c r="I73"/>
  <c r="M72"/>
  <c r="I72"/>
  <c r="M71"/>
  <c r="I71"/>
  <c r="M70"/>
  <c r="I70"/>
  <c r="F60"/>
  <c r="J51"/>
  <c r="I51"/>
  <c r="G51"/>
  <c r="F51"/>
  <c r="K50"/>
  <c r="H50"/>
  <c r="K49"/>
  <c r="L49" s="1"/>
  <c r="J47"/>
  <c r="I47"/>
  <c r="G47"/>
  <c r="F47"/>
  <c r="K46"/>
  <c r="H46"/>
  <c r="K45"/>
  <c r="H45"/>
  <c r="H47" s="1"/>
  <c r="K42"/>
  <c r="H42"/>
  <c r="K41"/>
  <c r="H41"/>
  <c r="L41" s="1"/>
  <c r="K40"/>
  <c r="K39" s="1"/>
  <c r="K43" s="1"/>
  <c r="H40"/>
  <c r="J39"/>
  <c r="J43" s="1"/>
  <c r="I39"/>
  <c r="I43" s="1"/>
  <c r="G39"/>
  <c r="G43" s="1"/>
  <c r="F39"/>
  <c r="F43" s="1"/>
  <c r="J36"/>
  <c r="J37" s="1"/>
  <c r="I36"/>
  <c r="I37" s="1"/>
  <c r="G36"/>
  <c r="G37" s="1"/>
  <c r="F36"/>
  <c r="F37" s="1"/>
  <c r="K35"/>
  <c r="H35"/>
  <c r="L35" s="1"/>
  <c r="K34"/>
  <c r="K36" s="1"/>
  <c r="H34"/>
  <c r="K33"/>
  <c r="H33"/>
  <c r="L33" s="1"/>
  <c r="K32"/>
  <c r="H32"/>
  <c r="K31"/>
  <c r="H31"/>
  <c r="L31" s="1"/>
  <c r="K30"/>
  <c r="H30"/>
  <c r="K29"/>
  <c r="H29"/>
  <c r="K28"/>
  <c r="H28"/>
  <c r="J26"/>
  <c r="I26"/>
  <c r="G26"/>
  <c r="F26"/>
  <c r="K25"/>
  <c r="H25"/>
  <c r="J23"/>
  <c r="I23"/>
  <c r="G23"/>
  <c r="F23"/>
  <c r="K22"/>
  <c r="H22"/>
  <c r="K21"/>
  <c r="H21"/>
  <c r="K20"/>
  <c r="H20"/>
  <c r="M81" i="75"/>
  <c r="I81"/>
  <c r="M80"/>
  <c r="I80"/>
  <c r="M79"/>
  <c r="I79"/>
  <c r="M78"/>
  <c r="I78"/>
  <c r="M77"/>
  <c r="I77"/>
  <c r="M74"/>
  <c r="I74"/>
  <c r="M73"/>
  <c r="I73"/>
  <c r="M72"/>
  <c r="I72"/>
  <c r="M71"/>
  <c r="I71"/>
  <c r="M70"/>
  <c r="I70"/>
  <c r="F60"/>
  <c r="J51"/>
  <c r="I51"/>
  <c r="G51"/>
  <c r="F51"/>
  <c r="K50"/>
  <c r="H50"/>
  <c r="K49"/>
  <c r="J47"/>
  <c r="I47"/>
  <c r="G47"/>
  <c r="F47"/>
  <c r="K46"/>
  <c r="H46"/>
  <c r="K45"/>
  <c r="H45"/>
  <c r="K42"/>
  <c r="H42"/>
  <c r="K41"/>
  <c r="H41"/>
  <c r="K40"/>
  <c r="H40"/>
  <c r="H39" s="1"/>
  <c r="H43" s="1"/>
  <c r="J39"/>
  <c r="J43" s="1"/>
  <c r="I39"/>
  <c r="I43" s="1"/>
  <c r="G39"/>
  <c r="G43" s="1"/>
  <c r="F39"/>
  <c r="F43" s="1"/>
  <c r="J36"/>
  <c r="J37" s="1"/>
  <c r="I36"/>
  <c r="I37" s="1"/>
  <c r="G36"/>
  <c r="G37" s="1"/>
  <c r="F36"/>
  <c r="F37" s="1"/>
  <c r="K35"/>
  <c r="H35"/>
  <c r="K34"/>
  <c r="K36" s="1"/>
  <c r="H34"/>
  <c r="H36" s="1"/>
  <c r="K33"/>
  <c r="H33"/>
  <c r="K32"/>
  <c r="H32"/>
  <c r="K31"/>
  <c r="H31"/>
  <c r="L31" s="1"/>
  <c r="K30"/>
  <c r="H30"/>
  <c r="K29"/>
  <c r="H29"/>
  <c r="K28"/>
  <c r="H28"/>
  <c r="J26"/>
  <c r="I26"/>
  <c r="G26"/>
  <c r="F26"/>
  <c r="K25"/>
  <c r="H25"/>
  <c r="J23"/>
  <c r="I23"/>
  <c r="I52" s="1"/>
  <c r="G23"/>
  <c r="F23"/>
  <c r="K22"/>
  <c r="H22"/>
  <c r="K21"/>
  <c r="H21"/>
  <c r="K20"/>
  <c r="H20"/>
  <c r="H23" s="1"/>
  <c r="M81" i="74"/>
  <c r="I81"/>
  <c r="M80"/>
  <c r="I80"/>
  <c r="M79"/>
  <c r="I79"/>
  <c r="M78"/>
  <c r="I78"/>
  <c r="M77"/>
  <c r="I77"/>
  <c r="M74"/>
  <c r="I74"/>
  <c r="M73"/>
  <c r="I73"/>
  <c r="M72"/>
  <c r="I72"/>
  <c r="M71"/>
  <c r="I71"/>
  <c r="M70"/>
  <c r="I70"/>
  <c r="F60"/>
  <c r="F63" s="1"/>
  <c r="G63" s="1"/>
  <c r="J51"/>
  <c r="I51"/>
  <c r="G51"/>
  <c r="F51"/>
  <c r="K50"/>
  <c r="H50"/>
  <c r="K49"/>
  <c r="J47"/>
  <c r="I47"/>
  <c r="G47"/>
  <c r="F47"/>
  <c r="K46"/>
  <c r="H46"/>
  <c r="L46" s="1"/>
  <c r="K45"/>
  <c r="H45"/>
  <c r="K42"/>
  <c r="H42"/>
  <c r="K41"/>
  <c r="H41"/>
  <c r="K40"/>
  <c r="H40"/>
  <c r="J39"/>
  <c r="J43" s="1"/>
  <c r="I39"/>
  <c r="I43" s="1"/>
  <c r="G39"/>
  <c r="G43" s="1"/>
  <c r="F39"/>
  <c r="F43" s="1"/>
  <c r="J36"/>
  <c r="J37" s="1"/>
  <c r="I36"/>
  <c r="I37" s="1"/>
  <c r="G36"/>
  <c r="G37" s="1"/>
  <c r="F36"/>
  <c r="F37" s="1"/>
  <c r="K35"/>
  <c r="H35"/>
  <c r="K34"/>
  <c r="H34"/>
  <c r="K33"/>
  <c r="H33"/>
  <c r="K32"/>
  <c r="H32"/>
  <c r="K31"/>
  <c r="H31"/>
  <c r="K30"/>
  <c r="H30"/>
  <c r="L30" s="1"/>
  <c r="K29"/>
  <c r="H29"/>
  <c r="K28"/>
  <c r="H28"/>
  <c r="J26"/>
  <c r="K26" s="1"/>
  <c r="I26"/>
  <c r="G26"/>
  <c r="F26"/>
  <c r="H26" s="1"/>
  <c r="K25"/>
  <c r="H25"/>
  <c r="J23"/>
  <c r="I23"/>
  <c r="G23"/>
  <c r="G52" s="1"/>
  <c r="F23"/>
  <c r="F52" s="1"/>
  <c r="K22"/>
  <c r="H22"/>
  <c r="K21"/>
  <c r="H21"/>
  <c r="K20"/>
  <c r="H20"/>
  <c r="M81" i="73"/>
  <c r="I81"/>
  <c r="M80"/>
  <c r="I80"/>
  <c r="M79"/>
  <c r="I79"/>
  <c r="M78"/>
  <c r="I78"/>
  <c r="M77"/>
  <c r="I77"/>
  <c r="M74"/>
  <c r="I74"/>
  <c r="M73"/>
  <c r="I73"/>
  <c r="M72"/>
  <c r="I72"/>
  <c r="M71"/>
  <c r="I71"/>
  <c r="M70"/>
  <c r="I70"/>
  <c r="F60"/>
  <c r="J51"/>
  <c r="I51"/>
  <c r="G51"/>
  <c r="F51"/>
  <c r="K50"/>
  <c r="H50"/>
  <c r="K49"/>
  <c r="J47"/>
  <c r="I47"/>
  <c r="G47"/>
  <c r="F47"/>
  <c r="K46"/>
  <c r="H46"/>
  <c r="K45"/>
  <c r="H45"/>
  <c r="K42"/>
  <c r="H42"/>
  <c r="K41"/>
  <c r="H41"/>
  <c r="L41" s="1"/>
  <c r="K40"/>
  <c r="H40"/>
  <c r="J39"/>
  <c r="J43" s="1"/>
  <c r="I39"/>
  <c r="I43" s="1"/>
  <c r="G39"/>
  <c r="G43" s="1"/>
  <c r="F39"/>
  <c r="F43" s="1"/>
  <c r="J36"/>
  <c r="J37" s="1"/>
  <c r="I36"/>
  <c r="I37" s="1"/>
  <c r="G36"/>
  <c r="G37" s="1"/>
  <c r="F36"/>
  <c r="F37" s="1"/>
  <c r="K35"/>
  <c r="H35"/>
  <c r="K34"/>
  <c r="H34"/>
  <c r="K33"/>
  <c r="H33"/>
  <c r="L32"/>
  <c r="K32"/>
  <c r="H32"/>
  <c r="K31"/>
  <c r="H31"/>
  <c r="K30"/>
  <c r="H30"/>
  <c r="K29"/>
  <c r="H29"/>
  <c r="K28"/>
  <c r="H28"/>
  <c r="J26"/>
  <c r="I26"/>
  <c r="K26" s="1"/>
  <c r="G26"/>
  <c r="F26"/>
  <c r="K25"/>
  <c r="H25"/>
  <c r="J23"/>
  <c r="I23"/>
  <c r="G23"/>
  <c r="F23"/>
  <c r="F52" s="1"/>
  <c r="K22"/>
  <c r="H22"/>
  <c r="K21"/>
  <c r="H21"/>
  <c r="L21" s="1"/>
  <c r="K20"/>
  <c r="H20"/>
  <c r="M81" i="72"/>
  <c r="I81"/>
  <c r="M80"/>
  <c r="I80"/>
  <c r="M79"/>
  <c r="I79"/>
  <c r="M78"/>
  <c r="I78"/>
  <c r="M77"/>
  <c r="I77"/>
  <c r="M74"/>
  <c r="I74"/>
  <c r="M73"/>
  <c r="I73"/>
  <c r="M72"/>
  <c r="I72"/>
  <c r="M71"/>
  <c r="I71"/>
  <c r="M70"/>
  <c r="I70"/>
  <c r="J51"/>
  <c r="I51"/>
  <c r="G51"/>
  <c r="F51"/>
  <c r="K50"/>
  <c r="H50"/>
  <c r="K49"/>
  <c r="K51" s="1"/>
  <c r="J47"/>
  <c r="I47"/>
  <c r="G47"/>
  <c r="F47"/>
  <c r="K46"/>
  <c r="H46"/>
  <c r="L46" s="1"/>
  <c r="K45"/>
  <c r="K47" s="1"/>
  <c r="H45"/>
  <c r="K42"/>
  <c r="H42"/>
  <c r="K41"/>
  <c r="H41"/>
  <c r="K40"/>
  <c r="H40"/>
  <c r="J39"/>
  <c r="J43" s="1"/>
  <c r="I39"/>
  <c r="I43" s="1"/>
  <c r="G39"/>
  <c r="G43" s="1"/>
  <c r="F39"/>
  <c r="F43" s="1"/>
  <c r="J36"/>
  <c r="J37" s="1"/>
  <c r="I36"/>
  <c r="I37" s="1"/>
  <c r="G36"/>
  <c r="G37" s="1"/>
  <c r="F36"/>
  <c r="F37" s="1"/>
  <c r="K35"/>
  <c r="H35"/>
  <c r="K34"/>
  <c r="H34"/>
  <c r="K33"/>
  <c r="H33"/>
  <c r="K32"/>
  <c r="H32"/>
  <c r="L32" s="1"/>
  <c r="K31"/>
  <c r="H31"/>
  <c r="K30"/>
  <c r="H30"/>
  <c r="L30" s="1"/>
  <c r="K29"/>
  <c r="H29"/>
  <c r="K28"/>
  <c r="H28"/>
  <c r="J26"/>
  <c r="I26"/>
  <c r="G26"/>
  <c r="F26"/>
  <c r="H26" s="1"/>
  <c r="K25"/>
  <c r="H25"/>
  <c r="J23"/>
  <c r="I23"/>
  <c r="G23"/>
  <c r="G52" s="1"/>
  <c r="F23"/>
  <c r="F52" s="1"/>
  <c r="K22"/>
  <c r="H22"/>
  <c r="K21"/>
  <c r="L21" s="1"/>
  <c r="H21"/>
  <c r="K20"/>
  <c r="H20"/>
  <c r="M81" i="71"/>
  <c r="I81"/>
  <c r="M80"/>
  <c r="I80"/>
  <c r="M79"/>
  <c r="I79"/>
  <c r="M78"/>
  <c r="I78"/>
  <c r="M77"/>
  <c r="I77"/>
  <c r="M74"/>
  <c r="I74"/>
  <c r="M73"/>
  <c r="I73"/>
  <c r="M72"/>
  <c r="I72"/>
  <c r="M71"/>
  <c r="I71"/>
  <c r="M70"/>
  <c r="I70"/>
  <c r="J51"/>
  <c r="I51"/>
  <c r="G51"/>
  <c r="F51"/>
  <c r="H51" s="1"/>
  <c r="K50"/>
  <c r="H50"/>
  <c r="K49"/>
  <c r="J47"/>
  <c r="I47"/>
  <c r="G47"/>
  <c r="F47"/>
  <c r="K46"/>
  <c r="H46"/>
  <c r="K45"/>
  <c r="K47" s="1"/>
  <c r="H45"/>
  <c r="K42"/>
  <c r="H42"/>
  <c r="K41"/>
  <c r="H41"/>
  <c r="K40"/>
  <c r="H40"/>
  <c r="H39" s="1"/>
  <c r="J39"/>
  <c r="J43" s="1"/>
  <c r="I39"/>
  <c r="I43" s="1"/>
  <c r="G39"/>
  <c r="G43" s="1"/>
  <c r="F39"/>
  <c r="F43" s="1"/>
  <c r="J36"/>
  <c r="J37" s="1"/>
  <c r="I36"/>
  <c r="I37" s="1"/>
  <c r="G36"/>
  <c r="G37" s="1"/>
  <c r="F36"/>
  <c r="F37" s="1"/>
  <c r="K35"/>
  <c r="H35"/>
  <c r="K34"/>
  <c r="H34"/>
  <c r="K33"/>
  <c r="H33"/>
  <c r="K32"/>
  <c r="H32"/>
  <c r="K31"/>
  <c r="H31"/>
  <c r="K30"/>
  <c r="H30"/>
  <c r="L30" s="1"/>
  <c r="K29"/>
  <c r="H29"/>
  <c r="K28"/>
  <c r="H28"/>
  <c r="J26"/>
  <c r="I26"/>
  <c r="G26"/>
  <c r="F26"/>
  <c r="H26" s="1"/>
  <c r="K25"/>
  <c r="H25"/>
  <c r="J23"/>
  <c r="I23"/>
  <c r="G23"/>
  <c r="G52" s="1"/>
  <c r="F23"/>
  <c r="K22"/>
  <c r="H22"/>
  <c r="L22" s="1"/>
  <c r="K21"/>
  <c r="H21"/>
  <c r="K20"/>
  <c r="H20"/>
  <c r="M81" i="70"/>
  <c r="I81"/>
  <c r="M80"/>
  <c r="I80"/>
  <c r="M79"/>
  <c r="I79"/>
  <c r="M78"/>
  <c r="I78"/>
  <c r="M77"/>
  <c r="I77"/>
  <c r="M74"/>
  <c r="I74"/>
  <c r="M73"/>
  <c r="I73"/>
  <c r="M72"/>
  <c r="I72"/>
  <c r="M71"/>
  <c r="I71"/>
  <c r="M70"/>
  <c r="I70"/>
  <c r="F60"/>
  <c r="J51"/>
  <c r="I51"/>
  <c r="G51"/>
  <c r="F51"/>
  <c r="K50"/>
  <c r="H50"/>
  <c r="K49"/>
  <c r="L49" s="1"/>
  <c r="J47"/>
  <c r="I47"/>
  <c r="G47"/>
  <c r="F47"/>
  <c r="K46"/>
  <c r="H46"/>
  <c r="K45"/>
  <c r="H45"/>
  <c r="H47" s="1"/>
  <c r="K42"/>
  <c r="H42"/>
  <c r="K41"/>
  <c r="H41"/>
  <c r="L41" s="1"/>
  <c r="K40"/>
  <c r="K39" s="1"/>
  <c r="K43" s="1"/>
  <c r="H40"/>
  <c r="J39"/>
  <c r="J43" s="1"/>
  <c r="I39"/>
  <c r="I43" s="1"/>
  <c r="G39"/>
  <c r="G43" s="1"/>
  <c r="F39"/>
  <c r="F43" s="1"/>
  <c r="J36"/>
  <c r="J37" s="1"/>
  <c r="I36"/>
  <c r="I37" s="1"/>
  <c r="G36"/>
  <c r="G37" s="1"/>
  <c r="F36"/>
  <c r="F37" s="1"/>
  <c r="K35"/>
  <c r="H35"/>
  <c r="K34"/>
  <c r="H34"/>
  <c r="K33"/>
  <c r="L33" s="1"/>
  <c r="H33"/>
  <c r="K32"/>
  <c r="H32"/>
  <c r="L32" s="1"/>
  <c r="K31"/>
  <c r="H31"/>
  <c r="K30"/>
  <c r="H30"/>
  <c r="L30" s="1"/>
  <c r="K29"/>
  <c r="H29"/>
  <c r="K28"/>
  <c r="H28"/>
  <c r="J26"/>
  <c r="I26"/>
  <c r="G26"/>
  <c r="F26"/>
  <c r="H26" s="1"/>
  <c r="L25"/>
  <c r="K25"/>
  <c r="H25"/>
  <c r="J23"/>
  <c r="I23"/>
  <c r="G23"/>
  <c r="G52" s="1"/>
  <c r="F23"/>
  <c r="K22"/>
  <c r="H22"/>
  <c r="K21"/>
  <c r="H21"/>
  <c r="K20"/>
  <c r="H20"/>
  <c r="L20" s="1"/>
  <c r="M81" i="69"/>
  <c r="I81"/>
  <c r="M80"/>
  <c r="I80"/>
  <c r="M79"/>
  <c r="I79"/>
  <c r="M78"/>
  <c r="I78"/>
  <c r="M77"/>
  <c r="I77"/>
  <c r="M74"/>
  <c r="I74"/>
  <c r="M73"/>
  <c r="I73"/>
  <c r="M72"/>
  <c r="I72"/>
  <c r="M71"/>
  <c r="I71"/>
  <c r="M70"/>
  <c r="I70"/>
  <c r="F60"/>
  <c r="J51"/>
  <c r="I51"/>
  <c r="G51"/>
  <c r="F51"/>
  <c r="K50"/>
  <c r="H50"/>
  <c r="K49"/>
  <c r="K51" s="1"/>
  <c r="J47"/>
  <c r="I47"/>
  <c r="G47"/>
  <c r="F47"/>
  <c r="K46"/>
  <c r="H46"/>
  <c r="K45"/>
  <c r="H45"/>
  <c r="H47" s="1"/>
  <c r="K42"/>
  <c r="H42"/>
  <c r="K41"/>
  <c r="H41"/>
  <c r="K40"/>
  <c r="K39" s="1"/>
  <c r="K43" s="1"/>
  <c r="H40"/>
  <c r="J39"/>
  <c r="J43" s="1"/>
  <c r="I39"/>
  <c r="I43" s="1"/>
  <c r="G39"/>
  <c r="G43" s="1"/>
  <c r="F39"/>
  <c r="F43" s="1"/>
  <c r="J36"/>
  <c r="J37" s="1"/>
  <c r="I36"/>
  <c r="I37" s="1"/>
  <c r="G36"/>
  <c r="G37" s="1"/>
  <c r="F36"/>
  <c r="F37" s="1"/>
  <c r="K35"/>
  <c r="H35"/>
  <c r="K34"/>
  <c r="L34" s="1"/>
  <c r="H34"/>
  <c r="K33"/>
  <c r="H33"/>
  <c r="K32"/>
  <c r="H32"/>
  <c r="K31"/>
  <c r="H31"/>
  <c r="L31" s="1"/>
  <c r="K30"/>
  <c r="H30"/>
  <c r="K29"/>
  <c r="H29"/>
  <c r="K28"/>
  <c r="H28"/>
  <c r="J26"/>
  <c r="I26"/>
  <c r="G26"/>
  <c r="F26"/>
  <c r="K25"/>
  <c r="H25"/>
  <c r="J23"/>
  <c r="I23"/>
  <c r="G23"/>
  <c r="F23"/>
  <c r="K22"/>
  <c r="H22"/>
  <c r="K21"/>
  <c r="H21"/>
  <c r="K20"/>
  <c r="H20"/>
  <c r="M81" i="68"/>
  <c r="I81"/>
  <c r="M80"/>
  <c r="I80"/>
  <c r="M79"/>
  <c r="I79"/>
  <c r="M78"/>
  <c r="I78"/>
  <c r="M77"/>
  <c r="I77"/>
  <c r="M74"/>
  <c r="I74"/>
  <c r="M73"/>
  <c r="I73"/>
  <c r="M72"/>
  <c r="I72"/>
  <c r="M71"/>
  <c r="I71"/>
  <c r="M70"/>
  <c r="I70"/>
  <c r="F60"/>
  <c r="J51"/>
  <c r="I51"/>
  <c r="G51"/>
  <c r="F51"/>
  <c r="H51" s="1"/>
  <c r="K50"/>
  <c r="H50"/>
  <c r="K49"/>
  <c r="J47"/>
  <c r="I47"/>
  <c r="G47"/>
  <c r="F47"/>
  <c r="K46"/>
  <c r="H46"/>
  <c r="K45"/>
  <c r="H45"/>
  <c r="K42"/>
  <c r="H42"/>
  <c r="K41"/>
  <c r="H41"/>
  <c r="K40"/>
  <c r="H40"/>
  <c r="H39" s="1"/>
  <c r="H43" s="1"/>
  <c r="J39"/>
  <c r="J43" s="1"/>
  <c r="I39"/>
  <c r="I43" s="1"/>
  <c r="G39"/>
  <c r="G43" s="1"/>
  <c r="F39"/>
  <c r="F43" s="1"/>
  <c r="J36"/>
  <c r="J37" s="1"/>
  <c r="I36"/>
  <c r="I37" s="1"/>
  <c r="G36"/>
  <c r="G37" s="1"/>
  <c r="F36"/>
  <c r="F37" s="1"/>
  <c r="K35"/>
  <c r="H35"/>
  <c r="K34"/>
  <c r="K36" s="1"/>
  <c r="H34"/>
  <c r="H36" s="1"/>
  <c r="K33"/>
  <c r="H33"/>
  <c r="K32"/>
  <c r="H32"/>
  <c r="L32" s="1"/>
  <c r="K31"/>
  <c r="L31" s="1"/>
  <c r="H31"/>
  <c r="K30"/>
  <c r="H30"/>
  <c r="K29"/>
  <c r="H29"/>
  <c r="K28"/>
  <c r="H28"/>
  <c r="L28" s="1"/>
  <c r="J26"/>
  <c r="I26"/>
  <c r="G26"/>
  <c r="F26"/>
  <c r="K25"/>
  <c r="H25"/>
  <c r="J23"/>
  <c r="I23"/>
  <c r="G23"/>
  <c r="G52" s="1"/>
  <c r="F23"/>
  <c r="K22"/>
  <c r="H22"/>
  <c r="L22" s="1"/>
  <c r="K21"/>
  <c r="H21"/>
  <c r="K20"/>
  <c r="H20"/>
  <c r="M71" i="9"/>
  <c r="M72"/>
  <c r="M73"/>
  <c r="M74"/>
  <c r="M78"/>
  <c r="M79"/>
  <c r="M80"/>
  <c r="M81"/>
  <c r="M77"/>
  <c r="I78"/>
  <c r="I79"/>
  <c r="I80"/>
  <c r="I81"/>
  <c r="I71"/>
  <c r="I72"/>
  <c r="I73"/>
  <c r="I74"/>
  <c r="I77"/>
  <c r="M70"/>
  <c r="I70"/>
  <c r="L51" i="76" l="1"/>
  <c r="L50" i="68"/>
  <c r="H51" i="69"/>
  <c r="K26" i="70"/>
  <c r="L29"/>
  <c r="L31"/>
  <c r="H39"/>
  <c r="H43" s="1"/>
  <c r="H52" i="72"/>
  <c r="L33"/>
  <c r="L41"/>
  <c r="J52" i="73"/>
  <c r="H52" i="74"/>
  <c r="L25"/>
  <c r="L29"/>
  <c r="L31"/>
  <c r="L35"/>
  <c r="L41"/>
  <c r="L45"/>
  <c r="H26" i="75"/>
  <c r="L30"/>
  <c r="L46"/>
  <c r="L21" i="76"/>
  <c r="K26"/>
  <c r="F52" i="68"/>
  <c r="H52" s="1"/>
  <c r="L41"/>
  <c r="K51"/>
  <c r="L22" i="69"/>
  <c r="L28"/>
  <c r="H36"/>
  <c r="N36" s="1"/>
  <c r="H39"/>
  <c r="H43" s="1"/>
  <c r="F52" i="70"/>
  <c r="H52" s="1"/>
  <c r="K36"/>
  <c r="L40"/>
  <c r="L39" s="1"/>
  <c r="L29" i="71"/>
  <c r="L31"/>
  <c r="L35"/>
  <c r="H47"/>
  <c r="K36" i="72"/>
  <c r="K39"/>
  <c r="K43" s="1"/>
  <c r="L22" i="73"/>
  <c r="I52"/>
  <c r="H26"/>
  <c r="L28"/>
  <c r="J52" i="74"/>
  <c r="K36"/>
  <c r="K37" s="1"/>
  <c r="K53" s="1"/>
  <c r="K39"/>
  <c r="H51"/>
  <c r="G52" i="75"/>
  <c r="L33"/>
  <c r="K47"/>
  <c r="L50"/>
  <c r="K23" i="76"/>
  <c r="H39"/>
  <c r="H43" s="1"/>
  <c r="L46"/>
  <c r="K47" i="68"/>
  <c r="J52" i="70"/>
  <c r="L26"/>
  <c r="H36"/>
  <c r="K39" i="71"/>
  <c r="K43" s="1"/>
  <c r="H23" i="72"/>
  <c r="N36" s="1"/>
  <c r="H39"/>
  <c r="H43" s="1"/>
  <c r="G52" i="73"/>
  <c r="H47"/>
  <c r="K51"/>
  <c r="K53" s="1"/>
  <c r="I52" i="74"/>
  <c r="H39"/>
  <c r="K51" i="75"/>
  <c r="H26" i="76"/>
  <c r="L26" s="1"/>
  <c r="K47"/>
  <c r="L50"/>
  <c r="L29" i="69"/>
  <c r="L41"/>
  <c r="F52" i="71"/>
  <c r="H52" s="1"/>
  <c r="L41"/>
  <c r="I52" i="72"/>
  <c r="L50"/>
  <c r="L25" i="73"/>
  <c r="L31"/>
  <c r="H51"/>
  <c r="K47" i="74"/>
  <c r="K52" s="1"/>
  <c r="L34" i="71"/>
  <c r="L36" s="1"/>
  <c r="L30" i="68"/>
  <c r="G52" i="69"/>
  <c r="K51" i="71"/>
  <c r="L26" i="74"/>
  <c r="L21" i="75"/>
  <c r="L22" i="76"/>
  <c r="J52" i="68"/>
  <c r="K39"/>
  <c r="K43" s="1"/>
  <c r="I52" i="69"/>
  <c r="L30"/>
  <c r="L42"/>
  <c r="I52" i="71"/>
  <c r="L25" i="72"/>
  <c r="L31"/>
  <c r="H23" i="73"/>
  <c r="L26"/>
  <c r="K47"/>
  <c r="K23" i="74"/>
  <c r="L32"/>
  <c r="K23" i="75"/>
  <c r="L25" i="68"/>
  <c r="L42"/>
  <c r="J52" i="69"/>
  <c r="L50" i="70"/>
  <c r="L51" s="1"/>
  <c r="J52" i="71"/>
  <c r="K23" i="73"/>
  <c r="L46"/>
  <c r="L21" i="74"/>
  <c r="L33"/>
  <c r="L22" i="75"/>
  <c r="F52" i="76"/>
  <c r="H52" s="1"/>
  <c r="L29"/>
  <c r="G52"/>
  <c r="K37"/>
  <c r="L42" i="74"/>
  <c r="K47" i="69"/>
  <c r="K23" i="70"/>
  <c r="H51"/>
  <c r="K23" i="72"/>
  <c r="H43" i="74"/>
  <c r="F52" i="75"/>
  <c r="H52" s="1"/>
  <c r="L41"/>
  <c r="I52" i="76"/>
  <c r="L30"/>
  <c r="L35" i="73"/>
  <c r="L46" i="69"/>
  <c r="H23" i="70"/>
  <c r="N36" s="1"/>
  <c r="K43" i="74"/>
  <c r="K37" i="75"/>
  <c r="K39"/>
  <c r="K43" s="1"/>
  <c r="K53" s="1"/>
  <c r="J52" i="76"/>
  <c r="L50" i="73"/>
  <c r="K26" i="68"/>
  <c r="L46"/>
  <c r="K23" i="69"/>
  <c r="K23" i="71"/>
  <c r="L46"/>
  <c r="H36" i="73"/>
  <c r="N36" s="1"/>
  <c r="H39"/>
  <c r="H43" s="1"/>
  <c r="K51" i="74"/>
  <c r="L42" i="75"/>
  <c r="L42" i="76"/>
  <c r="L25" i="75"/>
  <c r="L33" i="68"/>
  <c r="L21" i="69"/>
  <c r="L46" i="70"/>
  <c r="L21" i="71"/>
  <c r="K26"/>
  <c r="L26" s="1"/>
  <c r="L22" i="72"/>
  <c r="L28"/>
  <c r="H36"/>
  <c r="H37" s="1"/>
  <c r="K36" i="73"/>
  <c r="K39"/>
  <c r="K43" s="1"/>
  <c r="L50" i="74"/>
  <c r="H51" i="75"/>
  <c r="H51" i="76"/>
  <c r="L21" i="68"/>
  <c r="H37"/>
  <c r="L25" i="69"/>
  <c r="K26"/>
  <c r="L32"/>
  <c r="L50"/>
  <c r="K37" i="70"/>
  <c r="L42"/>
  <c r="N42"/>
  <c r="L45"/>
  <c r="L47" s="1"/>
  <c r="H23" i="71"/>
  <c r="L25"/>
  <c r="L32"/>
  <c r="H36"/>
  <c r="H37" s="1"/>
  <c r="L50"/>
  <c r="K37" i="73"/>
  <c r="L30"/>
  <c r="L33"/>
  <c r="N42"/>
  <c r="J53"/>
  <c r="L22" i="74"/>
  <c r="G53"/>
  <c r="N42"/>
  <c r="J53"/>
  <c r="L35" i="75"/>
  <c r="H47"/>
  <c r="L21" i="70"/>
  <c r="L35"/>
  <c r="L20" i="72"/>
  <c r="L23" s="1"/>
  <c r="L35"/>
  <c r="H47"/>
  <c r="L20" i="75"/>
  <c r="L40"/>
  <c r="K37" i="68"/>
  <c r="H47"/>
  <c r="H26" i="69"/>
  <c r="L26" s="1"/>
  <c r="L33"/>
  <c r="L35"/>
  <c r="J53"/>
  <c r="L22" i="70"/>
  <c r="I52"/>
  <c r="K47"/>
  <c r="K52" s="1"/>
  <c r="H43" i="71"/>
  <c r="J53"/>
  <c r="J52" i="72"/>
  <c r="K26"/>
  <c r="L26" s="1"/>
  <c r="F53"/>
  <c r="H52" i="73"/>
  <c r="L42"/>
  <c r="H23" i="74"/>
  <c r="L28"/>
  <c r="H36"/>
  <c r="H37" s="1"/>
  <c r="J52" i="75"/>
  <c r="K26"/>
  <c r="L26" s="1"/>
  <c r="L29"/>
  <c r="L32"/>
  <c r="L45"/>
  <c r="L47" s="1"/>
  <c r="G53"/>
  <c r="L25" i="76"/>
  <c r="L28"/>
  <c r="L32"/>
  <c r="J53"/>
  <c r="I52" i="68"/>
  <c r="H26"/>
  <c r="L35"/>
  <c r="L33" i="71"/>
  <c r="L42"/>
  <c r="N42"/>
  <c r="F53"/>
  <c r="L40" i="72"/>
  <c r="L39" s="1"/>
  <c r="L43" s="1"/>
  <c r="L42"/>
  <c r="N42"/>
  <c r="L45"/>
  <c r="L47" s="1"/>
  <c r="L47" i="74"/>
  <c r="N42" i="75"/>
  <c r="H36" i="76"/>
  <c r="G53"/>
  <c r="H37" i="75"/>
  <c r="H23" i="76"/>
  <c r="N42"/>
  <c r="H51" i="72"/>
  <c r="F52" i="69"/>
  <c r="H52" s="1"/>
  <c r="I53"/>
  <c r="H23"/>
  <c r="N42"/>
  <c r="K23" i="68"/>
  <c r="H23"/>
  <c r="N42"/>
  <c r="I53" i="76"/>
  <c r="F53"/>
  <c r="K52"/>
  <c r="H37"/>
  <c r="L34"/>
  <c r="L36" s="1"/>
  <c r="K51"/>
  <c r="F63"/>
  <c r="G63" s="1"/>
  <c r="L20"/>
  <c r="L23" s="1"/>
  <c r="L40"/>
  <c r="L39" s="1"/>
  <c r="L45"/>
  <c r="L47" s="1"/>
  <c r="I53" i="75"/>
  <c r="J53"/>
  <c r="N36"/>
  <c r="L23"/>
  <c r="K52"/>
  <c r="L34"/>
  <c r="L36" s="1"/>
  <c r="F63"/>
  <c r="G63" s="1"/>
  <c r="F53"/>
  <c r="H53" s="1"/>
  <c r="L49"/>
  <c r="L51" s="1"/>
  <c r="L28"/>
  <c r="F53" i="74"/>
  <c r="I53"/>
  <c r="N36"/>
  <c r="L34"/>
  <c r="L36" s="1"/>
  <c r="L49"/>
  <c r="H47"/>
  <c r="L20"/>
  <c r="L23" s="1"/>
  <c r="L40"/>
  <c r="I53" i="73"/>
  <c r="F53"/>
  <c r="G53"/>
  <c r="L34"/>
  <c r="L36" s="1"/>
  <c r="L49"/>
  <c r="L51" s="1"/>
  <c r="L29"/>
  <c r="F63"/>
  <c r="G63" s="1"/>
  <c r="L20"/>
  <c r="L23" s="1"/>
  <c r="L40"/>
  <c r="L39" s="1"/>
  <c r="L43" s="1"/>
  <c r="L45"/>
  <c r="L47" s="1"/>
  <c r="I53" i="72"/>
  <c r="G53"/>
  <c r="J53"/>
  <c r="K37"/>
  <c r="K53" s="1"/>
  <c r="L49"/>
  <c r="L29"/>
  <c r="L34"/>
  <c r="L36" s="1"/>
  <c r="F63"/>
  <c r="G63" s="1"/>
  <c r="G53" i="71"/>
  <c r="I53"/>
  <c r="L49"/>
  <c r="L51" s="1"/>
  <c r="K36"/>
  <c r="K37" s="1"/>
  <c r="F63"/>
  <c r="G63" s="1"/>
  <c r="L20"/>
  <c r="L23" s="1"/>
  <c r="L40"/>
  <c r="L39" s="1"/>
  <c r="L43" s="1"/>
  <c r="L45"/>
  <c r="L28"/>
  <c r="I53" i="70"/>
  <c r="J53"/>
  <c r="G53"/>
  <c r="H37"/>
  <c r="L34"/>
  <c r="F53"/>
  <c r="H53" s="1"/>
  <c r="F63"/>
  <c r="G63" s="1"/>
  <c r="K51"/>
  <c r="L28"/>
  <c r="F53" i="69"/>
  <c r="G53"/>
  <c r="L36"/>
  <c r="L37" s="1"/>
  <c r="L49"/>
  <c r="F63"/>
  <c r="G63" s="1"/>
  <c r="L20"/>
  <c r="L40"/>
  <c r="L39" s="1"/>
  <c r="L45"/>
  <c r="K36"/>
  <c r="K37" s="1"/>
  <c r="K53" s="1"/>
  <c r="F53" i="68"/>
  <c r="G53"/>
  <c r="I53"/>
  <c r="J53"/>
  <c r="L34"/>
  <c r="L49"/>
  <c r="L51" s="1"/>
  <c r="L29"/>
  <c r="F63"/>
  <c r="G63" s="1"/>
  <c r="L20"/>
  <c r="L40"/>
  <c r="L39" s="1"/>
  <c r="L43" s="1"/>
  <c r="L45"/>
  <c r="L39" i="74" l="1"/>
  <c r="L43" s="1"/>
  <c r="L53" s="1"/>
  <c r="L43" i="76"/>
  <c r="L37"/>
  <c r="L37" i="74"/>
  <c r="L47" i="68"/>
  <c r="K53" i="71"/>
  <c r="L51" i="72"/>
  <c r="L51" i="74"/>
  <c r="H53" i="76"/>
  <c r="F71" s="1"/>
  <c r="H37" i="69"/>
  <c r="L43" i="70"/>
  <c r="K52" i="69"/>
  <c r="L36" i="68"/>
  <c r="L37" s="1"/>
  <c r="L53" s="1"/>
  <c r="K53" i="70"/>
  <c r="N36" i="71"/>
  <c r="L47" i="69"/>
  <c r="L51"/>
  <c r="L53" s="1"/>
  <c r="L37" i="75"/>
  <c r="K52" i="68"/>
  <c r="L26"/>
  <c r="K52" i="71"/>
  <c r="K53" i="76"/>
  <c r="L47" i="71"/>
  <c r="L37" i="70"/>
  <c r="H37" i="73"/>
  <c r="L43" i="69"/>
  <c r="L36" i="70"/>
  <c r="K52" i="72"/>
  <c r="L39" i="75"/>
  <c r="L43" s="1"/>
  <c r="L23" i="68"/>
  <c r="L23" i="69"/>
  <c r="H53" i="74"/>
  <c r="O80" s="1"/>
  <c r="N36" i="68"/>
  <c r="N36" i="76"/>
  <c r="K52" i="73"/>
  <c r="O74" i="71"/>
  <c r="K74"/>
  <c r="F73"/>
  <c r="F73" i="74"/>
  <c r="O74"/>
  <c r="K74"/>
  <c r="O71"/>
  <c r="O70"/>
  <c r="K70"/>
  <c r="O72"/>
  <c r="K71"/>
  <c r="O73"/>
  <c r="K73"/>
  <c r="K72"/>
  <c r="H53" i="69"/>
  <c r="F71" s="1"/>
  <c r="O78" i="70"/>
  <c r="K79"/>
  <c r="F77"/>
  <c r="O81"/>
  <c r="O77"/>
  <c r="K78"/>
  <c r="O80"/>
  <c r="K81"/>
  <c r="K77"/>
  <c r="F71"/>
  <c r="O79"/>
  <c r="K80"/>
  <c r="L37" i="71"/>
  <c r="L52" i="72"/>
  <c r="H53" i="73"/>
  <c r="K81" i="74"/>
  <c r="K80"/>
  <c r="O77"/>
  <c r="O74" i="72"/>
  <c r="F73"/>
  <c r="K74"/>
  <c r="H53" i="68"/>
  <c r="F73" i="70"/>
  <c r="O74"/>
  <c r="K74"/>
  <c r="L37" i="72"/>
  <c r="L53" s="1"/>
  <c r="F73" i="75"/>
  <c r="O74"/>
  <c r="K74"/>
  <c r="L53" i="76"/>
  <c r="H53" i="71"/>
  <c r="O74" i="73"/>
  <c r="K74"/>
  <c r="F73"/>
  <c r="H53" i="72"/>
  <c r="L23" i="70"/>
  <c r="L52" s="1"/>
  <c r="F71" i="75"/>
  <c r="K79"/>
  <c r="O81"/>
  <c r="K78"/>
  <c r="O80"/>
  <c r="K77"/>
  <c r="O78"/>
  <c r="O79"/>
  <c r="F77"/>
  <c r="O77"/>
  <c r="K81"/>
  <c r="K80"/>
  <c r="O74" i="76"/>
  <c r="K74"/>
  <c r="F73"/>
  <c r="O81"/>
  <c r="K79"/>
  <c r="K81"/>
  <c r="F73" i="69"/>
  <c r="O74"/>
  <c r="K74"/>
  <c r="O78"/>
  <c r="F77"/>
  <c r="O77"/>
  <c r="K81"/>
  <c r="K80"/>
  <c r="K79"/>
  <c r="O81"/>
  <c r="K78"/>
  <c r="O80"/>
  <c r="K77"/>
  <c r="O79"/>
  <c r="K53" i="68"/>
  <c r="K71" s="1"/>
  <c r="O81"/>
  <c r="K78"/>
  <c r="O77"/>
  <c r="F77"/>
  <c r="O80"/>
  <c r="K77"/>
  <c r="O79"/>
  <c r="O78"/>
  <c r="K81"/>
  <c r="K80"/>
  <c r="K79"/>
  <c r="K70" i="76"/>
  <c r="K73"/>
  <c r="O71"/>
  <c r="K71"/>
  <c r="O72"/>
  <c r="K72"/>
  <c r="O70"/>
  <c r="O73"/>
  <c r="L52"/>
  <c r="K70" i="75"/>
  <c r="K73"/>
  <c r="O71"/>
  <c r="K71"/>
  <c r="K72"/>
  <c r="O70"/>
  <c r="O73"/>
  <c r="O72"/>
  <c r="L53"/>
  <c r="L52"/>
  <c r="L52" i="74"/>
  <c r="L52" i="73"/>
  <c r="L37"/>
  <c r="L53" s="1"/>
  <c r="K70"/>
  <c r="K71"/>
  <c r="O72"/>
  <c r="K73"/>
  <c r="O71"/>
  <c r="K72"/>
  <c r="O70"/>
  <c r="O73"/>
  <c r="K70" i="72"/>
  <c r="K73"/>
  <c r="O71"/>
  <c r="K72"/>
  <c r="K71"/>
  <c r="O73"/>
  <c r="O72"/>
  <c r="O70"/>
  <c r="K70" i="71"/>
  <c r="O72"/>
  <c r="K73"/>
  <c r="O71"/>
  <c r="O73"/>
  <c r="K71"/>
  <c r="K72"/>
  <c r="O70"/>
  <c r="L52"/>
  <c r="L53"/>
  <c r="K70" i="70"/>
  <c r="K72"/>
  <c r="K73"/>
  <c r="O71"/>
  <c r="K71"/>
  <c r="O72"/>
  <c r="O70"/>
  <c r="O73"/>
  <c r="K70" i="69"/>
  <c r="K73"/>
  <c r="O71"/>
  <c r="K72"/>
  <c r="K71"/>
  <c r="O72"/>
  <c r="O70"/>
  <c r="O73"/>
  <c r="L52"/>
  <c r="L52" i="68"/>
  <c r="F60" i="9"/>
  <c r="H22" i="11"/>
  <c r="F77" i="76" l="1"/>
  <c r="F88" s="1"/>
  <c r="O79"/>
  <c r="K78"/>
  <c r="K78" i="74"/>
  <c r="O78"/>
  <c r="F76" s="1"/>
  <c r="K77"/>
  <c r="K80" i="76"/>
  <c r="O78"/>
  <c r="O80"/>
  <c r="K79" i="74"/>
  <c r="F77"/>
  <c r="F71"/>
  <c r="O77" i="76"/>
  <c r="F76" s="1"/>
  <c r="K77"/>
  <c r="O81" i="74"/>
  <c r="O79"/>
  <c r="F72" i="71"/>
  <c r="F86" s="1"/>
  <c r="F72" i="75"/>
  <c r="F86" s="1"/>
  <c r="K78" i="72"/>
  <c r="O79"/>
  <c r="K81"/>
  <c r="F71"/>
  <c r="F77"/>
  <c r="F79" s="1"/>
  <c r="O78"/>
  <c r="K79"/>
  <c r="O80"/>
  <c r="K80"/>
  <c r="O81"/>
  <c r="K77"/>
  <c r="O77"/>
  <c r="F77" i="71"/>
  <c r="O80"/>
  <c r="K81"/>
  <c r="K77"/>
  <c r="O79"/>
  <c r="K80"/>
  <c r="F71"/>
  <c r="O78"/>
  <c r="K79"/>
  <c r="O81"/>
  <c r="O77"/>
  <c r="K78"/>
  <c r="F76" i="70"/>
  <c r="F72" i="72"/>
  <c r="F86" s="1"/>
  <c r="F72" i="73"/>
  <c r="F86" s="1"/>
  <c r="F71" i="68"/>
  <c r="L53" i="70"/>
  <c r="F88" i="74"/>
  <c r="F79"/>
  <c r="F83"/>
  <c r="F81" s="1"/>
  <c r="F72" i="70"/>
  <c r="F86" s="1"/>
  <c r="O78" i="73"/>
  <c r="K79"/>
  <c r="F71"/>
  <c r="O81"/>
  <c r="O77"/>
  <c r="K78"/>
  <c r="O80"/>
  <c r="K81"/>
  <c r="K77"/>
  <c r="F77"/>
  <c r="O79"/>
  <c r="K80"/>
  <c r="F88" i="70"/>
  <c r="F79"/>
  <c r="F83"/>
  <c r="F81" s="1"/>
  <c r="F72" i="74"/>
  <c r="F86" s="1"/>
  <c r="F70" i="75"/>
  <c r="F83"/>
  <c r="F81" s="1"/>
  <c r="F76"/>
  <c r="F88"/>
  <c r="F79"/>
  <c r="F72" i="76"/>
  <c r="F86" s="1"/>
  <c r="F83"/>
  <c r="F81" s="1"/>
  <c r="E12" i="1"/>
  <c r="F34"/>
  <c r="E25"/>
  <c r="F22"/>
  <c r="E14"/>
  <c r="F32"/>
  <c r="F21"/>
  <c r="E23"/>
  <c r="F13"/>
  <c r="E21"/>
  <c r="F26"/>
  <c r="E34"/>
  <c r="F20"/>
  <c r="E22"/>
  <c r="F12"/>
  <c r="F27"/>
  <c r="E32"/>
  <c r="E33"/>
  <c r="E13"/>
  <c r="E20"/>
  <c r="F42"/>
  <c r="F43" s="1"/>
  <c r="F25"/>
  <c r="F18" s="1"/>
  <c r="E27"/>
  <c r="F17"/>
  <c r="F23"/>
  <c r="F14"/>
  <c r="F33"/>
  <c r="E24"/>
  <c r="E42"/>
  <c r="F24"/>
  <c r="E26"/>
  <c r="E17"/>
  <c r="O73" i="68"/>
  <c r="F72" i="69"/>
  <c r="F86" s="1"/>
  <c r="F83"/>
  <c r="F82"/>
  <c r="F76"/>
  <c r="F88"/>
  <c r="F79"/>
  <c r="F83" i="68"/>
  <c r="O74"/>
  <c r="F73"/>
  <c r="K74"/>
  <c r="O72"/>
  <c r="O71"/>
  <c r="K73"/>
  <c r="O70"/>
  <c r="K70"/>
  <c r="K72"/>
  <c r="F82"/>
  <c r="F76"/>
  <c r="F74" s="1"/>
  <c r="F88"/>
  <c r="F79"/>
  <c r="F63" i="9"/>
  <c r="G63" s="1"/>
  <c r="F79" i="76" l="1"/>
  <c r="F70" i="73"/>
  <c r="F83"/>
  <c r="F81" s="1"/>
  <c r="F89" i="70"/>
  <c r="G89" s="1"/>
  <c r="F74"/>
  <c r="F85"/>
  <c r="F84" s="1"/>
  <c r="F70" i="71"/>
  <c r="F83"/>
  <c r="F81" s="1"/>
  <c r="F76" i="72"/>
  <c r="F88" i="73"/>
  <c r="F79"/>
  <c r="F72" i="68"/>
  <c r="F86" s="1"/>
  <c r="F70" i="70"/>
  <c r="F76" i="73"/>
  <c r="F70" i="74"/>
  <c r="F88" i="71"/>
  <c r="F79"/>
  <c r="F89" i="74"/>
  <c r="G89" s="1"/>
  <c r="F74"/>
  <c r="F69" s="1"/>
  <c r="F85"/>
  <c r="F84" s="1"/>
  <c r="F76" i="71"/>
  <c r="F83" i="72"/>
  <c r="F81" s="1"/>
  <c r="F70"/>
  <c r="F88"/>
  <c r="F70" i="76"/>
  <c r="F89" i="75"/>
  <c r="G89" s="1"/>
  <c r="F74"/>
  <c r="F69" s="1"/>
  <c r="F85"/>
  <c r="F84" s="1"/>
  <c r="F89" i="76"/>
  <c r="G89" s="1"/>
  <c r="F85"/>
  <c r="F84" s="1"/>
  <c r="F74"/>
  <c r="G27" i="1"/>
  <c r="K27" s="1"/>
  <c r="F31"/>
  <c r="G33"/>
  <c r="K33" s="1"/>
  <c r="G22"/>
  <c r="K22" s="1"/>
  <c r="F28"/>
  <c r="G12"/>
  <c r="E15"/>
  <c r="G21"/>
  <c r="K21" s="1"/>
  <c r="E31"/>
  <c r="E35" s="1"/>
  <c r="G32"/>
  <c r="E18"/>
  <c r="G18" s="1"/>
  <c r="K18" s="1"/>
  <c r="G17"/>
  <c r="K17" s="1"/>
  <c r="G23"/>
  <c r="K23" s="1"/>
  <c r="F15"/>
  <c r="F44" s="1"/>
  <c r="G14"/>
  <c r="K14" s="1"/>
  <c r="G24"/>
  <c r="K24" s="1"/>
  <c r="E29"/>
  <c r="G20"/>
  <c r="G34"/>
  <c r="K34" s="1"/>
  <c r="E28"/>
  <c r="G26"/>
  <c r="K26" s="1"/>
  <c r="E43"/>
  <c r="G42"/>
  <c r="F29"/>
  <c r="G13"/>
  <c r="G25"/>
  <c r="K25" s="1"/>
  <c r="F70" i="69"/>
  <c r="F81"/>
  <c r="F89"/>
  <c r="G89" s="1"/>
  <c r="F85"/>
  <c r="F84" s="1"/>
  <c r="F74"/>
  <c r="F81" i="68"/>
  <c r="F89"/>
  <c r="G89" s="1"/>
  <c r="F85"/>
  <c r="F84" l="1"/>
  <c r="F70"/>
  <c r="F69" s="1"/>
  <c r="F87" i="70"/>
  <c r="F89" i="73"/>
  <c r="G89" s="1"/>
  <c r="F74"/>
  <c r="F69" s="1"/>
  <c r="F85"/>
  <c r="F84" s="1"/>
  <c r="F87" i="74"/>
  <c r="F89" i="72"/>
  <c r="G89" s="1"/>
  <c r="F85"/>
  <c r="F84" s="1"/>
  <c r="F74"/>
  <c r="F69" s="1"/>
  <c r="F69" i="70"/>
  <c r="F89" i="71"/>
  <c r="G89" s="1"/>
  <c r="F74"/>
  <c r="F69" s="1"/>
  <c r="F85"/>
  <c r="F84" s="1"/>
  <c r="F69" i="76"/>
  <c r="F87" i="75"/>
  <c r="F87" i="76"/>
  <c r="E44" i="1"/>
  <c r="F69" i="69"/>
  <c r="G28" i="1"/>
  <c r="K28" s="1"/>
  <c r="E45"/>
  <c r="G43"/>
  <c r="K42"/>
  <c r="K43" s="1"/>
  <c r="K20"/>
  <c r="K29" s="1"/>
  <c r="G29"/>
  <c r="G31"/>
  <c r="K32"/>
  <c r="K31" s="1"/>
  <c r="K35" s="1"/>
  <c r="F87" i="69"/>
  <c r="F87" i="68"/>
  <c r="J51" i="9"/>
  <c r="I51"/>
  <c r="G51"/>
  <c r="F51"/>
  <c r="K49"/>
  <c r="L49" s="1"/>
  <c r="K50"/>
  <c r="H50"/>
  <c r="F87" i="73" l="1"/>
  <c r="F87" i="71"/>
  <c r="F87" i="72"/>
  <c r="K51" i="9"/>
  <c r="H51"/>
  <c r="L50"/>
  <c r="L51" s="1"/>
  <c r="K29" l="1"/>
  <c r="K30"/>
  <c r="K31"/>
  <c r="K32"/>
  <c r="K33"/>
  <c r="K34"/>
  <c r="K35"/>
  <c r="H29"/>
  <c r="H30"/>
  <c r="H31"/>
  <c r="H34"/>
  <c r="H35"/>
  <c r="G36"/>
  <c r="G37" s="1"/>
  <c r="I36"/>
  <c r="I37" s="1"/>
  <c r="J36"/>
  <c r="J37" s="1"/>
  <c r="F36"/>
  <c r="F37" s="1"/>
  <c r="K46"/>
  <c r="K45"/>
  <c r="G47"/>
  <c r="I47"/>
  <c r="J47"/>
  <c r="F47"/>
  <c r="H46"/>
  <c r="H45"/>
  <c r="H47" l="1"/>
  <c r="L31"/>
  <c r="K36"/>
  <c r="L46"/>
  <c r="L45"/>
  <c r="K47"/>
  <c r="L30"/>
  <c r="H36"/>
  <c r="L32"/>
  <c r="L35"/>
  <c r="L33"/>
  <c r="L34"/>
  <c r="L29"/>
  <c r="L47" l="1"/>
  <c r="L36"/>
  <c r="G23" l="1"/>
  <c r="I23"/>
  <c r="J23"/>
  <c r="F23"/>
  <c r="K22"/>
  <c r="H22"/>
  <c r="F28" i="11"/>
  <c r="F30"/>
  <c r="K42" i="9"/>
  <c r="K41"/>
  <c r="H41"/>
  <c r="K40"/>
  <c r="H40"/>
  <c r="J39"/>
  <c r="J43" s="1"/>
  <c r="I39"/>
  <c r="I43" s="1"/>
  <c r="G39"/>
  <c r="G43" s="1"/>
  <c r="F39"/>
  <c r="F43" s="1"/>
  <c r="K28"/>
  <c r="K37" s="1"/>
  <c r="H28"/>
  <c r="P33" s="1"/>
  <c r="J26"/>
  <c r="I26"/>
  <c r="G26"/>
  <c r="F26"/>
  <c r="K25"/>
  <c r="H25"/>
  <c r="K21"/>
  <c r="H21"/>
  <c r="K20"/>
  <c r="H20"/>
  <c r="G53" l="1"/>
  <c r="F80" i="76"/>
  <c r="F78" s="1"/>
  <c r="F80" i="74"/>
  <c r="F78" s="1"/>
  <c r="F80" i="75"/>
  <c r="F78" s="1"/>
  <c r="F80" i="70"/>
  <c r="F78" s="1"/>
  <c r="F80" i="71"/>
  <c r="F78" s="1"/>
  <c r="F80" i="69"/>
  <c r="F78" s="1"/>
  <c r="F80" i="73"/>
  <c r="F78" s="1"/>
  <c r="F80" i="72"/>
  <c r="F78" s="1"/>
  <c r="F80" i="68"/>
  <c r="F78" s="1"/>
  <c r="N42" i="9"/>
  <c r="F53" i="1" s="1"/>
  <c r="I53" i="9"/>
  <c r="J53"/>
  <c r="F53"/>
  <c r="H37"/>
  <c r="J52"/>
  <c r="I52"/>
  <c r="G52"/>
  <c r="F52"/>
  <c r="L22"/>
  <c r="H23"/>
  <c r="K23"/>
  <c r="K39"/>
  <c r="K43" s="1"/>
  <c r="H26"/>
  <c r="L21"/>
  <c r="L28"/>
  <c r="L25"/>
  <c r="K26"/>
  <c r="L41"/>
  <c r="L20"/>
  <c r="L40"/>
  <c r="L42"/>
  <c r="H39"/>
  <c r="H53" l="1"/>
  <c r="H52"/>
  <c r="K53"/>
  <c r="N36"/>
  <c r="K52"/>
  <c r="H43"/>
  <c r="L23"/>
  <c r="L26"/>
  <c r="L39"/>
  <c r="L43" s="1"/>
  <c r="D18" i="8"/>
  <c r="D19"/>
  <c r="D20"/>
  <c r="D21"/>
  <c r="D22"/>
  <c r="D17"/>
  <c r="D12"/>
  <c r="D13"/>
  <c r="D14"/>
  <c r="D15"/>
  <c r="D16"/>
  <c r="D11"/>
  <c r="C18"/>
  <c r="C19"/>
  <c r="C20"/>
  <c r="C21"/>
  <c r="C22"/>
  <c r="C17"/>
  <c r="C12"/>
  <c r="C13"/>
  <c r="C14"/>
  <c r="C15"/>
  <c r="C16"/>
  <c r="C11"/>
  <c r="F77" i="9" l="1"/>
  <c r="F88" s="1"/>
  <c r="E72" i="1" s="1"/>
  <c r="F71" i="9"/>
  <c r="F83" s="1"/>
  <c r="E65" i="1" s="1"/>
  <c r="O78" i="9"/>
  <c r="O80"/>
  <c r="O79"/>
  <c r="K80"/>
  <c r="K79"/>
  <c r="K81"/>
  <c r="K78"/>
  <c r="O77"/>
  <c r="O81"/>
  <c r="K77"/>
  <c r="O74"/>
  <c r="K74"/>
  <c r="F73"/>
  <c r="F80" s="1"/>
  <c r="E60" i="1" s="1"/>
  <c r="K70" i="9"/>
  <c r="O71"/>
  <c r="K73"/>
  <c r="K71"/>
  <c r="K72"/>
  <c r="O72"/>
  <c r="O73"/>
  <c r="O70"/>
  <c r="L53"/>
  <c r="N53" s="1"/>
  <c r="L52"/>
  <c r="F79" l="1"/>
  <c r="E58" i="1" s="1"/>
  <c r="E59" s="1"/>
  <c r="F76" i="9"/>
  <c r="F89" s="1"/>
  <c r="E73" i="1" s="1"/>
  <c r="E71" s="1"/>
  <c r="F72" i="9"/>
  <c r="F86" s="1"/>
  <c r="E70" i="1" s="1"/>
  <c r="F82" i="9"/>
  <c r="E63" i="1" s="1"/>
  <c r="C41" i="7"/>
  <c r="E40"/>
  <c r="E39"/>
  <c r="E38"/>
  <c r="E37"/>
  <c r="E36"/>
  <c r="E35"/>
  <c r="E34"/>
  <c r="E33"/>
  <c r="E32"/>
  <c r="E31"/>
  <c r="E30"/>
  <c r="E29"/>
  <c r="E28"/>
  <c r="E27"/>
  <c r="E26"/>
  <c r="E25"/>
  <c r="E24"/>
  <c r="E23"/>
  <c r="E22"/>
  <c r="E21"/>
  <c r="E20"/>
  <c r="E19"/>
  <c r="E18"/>
  <c r="E17"/>
  <c r="E16"/>
  <c r="E15"/>
  <c r="E14"/>
  <c r="E13"/>
  <c r="E12"/>
  <c r="E11"/>
  <c r="F85" i="9" l="1"/>
  <c r="E68" i="1" s="1"/>
  <c r="F74" i="9"/>
  <c r="G89"/>
  <c r="F70"/>
  <c r="F81"/>
  <c r="E64" i="1" s="1"/>
  <c r="E62" s="1"/>
  <c r="E61" s="1"/>
  <c r="F78" i="9"/>
  <c r="E57" i="1" s="1"/>
  <c r="E56" s="1"/>
  <c r="F87" i="9"/>
  <c r="E41" i="7"/>
  <c r="F84" i="9" l="1"/>
  <c r="E69" i="1"/>
  <c r="E67" s="1"/>
  <c r="E66" s="1"/>
  <c r="F69" i="9"/>
  <c r="B4" i="7"/>
  <c r="B5"/>
  <c r="B3"/>
  <c r="K12" i="1" l="1"/>
  <c r="G15"/>
  <c r="E47"/>
  <c r="E48" s="1"/>
  <c r="H48"/>
  <c r="I48"/>
  <c r="K13"/>
  <c r="K15" l="1"/>
  <c r="G44"/>
  <c r="J15"/>
  <c r="J45" l="1"/>
  <c r="J48" s="1"/>
  <c r="E54" s="1"/>
  <c r="J44"/>
  <c r="K44"/>
  <c r="K45"/>
  <c r="F35" l="1"/>
  <c r="F45" s="1"/>
  <c r="G35"/>
  <c r="G45" l="1"/>
  <c r="G47" s="1"/>
  <c r="G48" s="1"/>
  <c r="F47"/>
  <c r="F48" s="1"/>
  <c r="K48" l="1"/>
  <c r="E53" s="1"/>
  <c r="E55"/>
  <c r="F55" s="1"/>
</calcChain>
</file>

<file path=xl/sharedStrings.xml><?xml version="1.0" encoding="utf-8"?>
<sst xmlns="http://schemas.openxmlformats.org/spreadsheetml/2006/main" count="2192" uniqueCount="280">
  <si>
    <t xml:space="preserve">Foaia de calcul "1-Input" - </t>
  </si>
  <si>
    <t>Se completeaza celula "E39" - cursul inforeuro din luna publicării ghidului solicitantului</t>
  </si>
  <si>
    <t>Foaia de calcul "2-Buget cerere"</t>
  </si>
  <si>
    <t>Se completeaza celula "J54" - cu optiunea aleasa pentru calitatea UAT-ului ca administrator de schemă de ajutor de minimis</t>
  </si>
  <si>
    <t>Foile de calcul "Buget - comp "x"</t>
  </si>
  <si>
    <t>Se completeaza celulele "F51", "F52", "F53" si "F54" cu cota indiviza aferenta fiecarei categorii de apartament, asa cum sunt definite in foaia de calcul "1-Input", calculata la suprafata totala comuna a blocului.
Se completeaza celula "F57" cu numarul de IMM-uri aferente apartamentelor incadrate la categoria B.
Se completeaza celula "F82" cu ajutorul de minimis solicitat pentru IMM-urile aferente apartamentelor incadrate la categoria B, doar daca UAT-ul a optat pentru calitatea de administrator de schema de ajutor de minimis.</t>
  </si>
  <si>
    <t>CAT A</t>
  </si>
  <si>
    <t>CAT. B</t>
  </si>
  <si>
    <t>- IMM-urile care dețin spații de locuit sau spații cu altă destinație decât locuință în blocurile propuse la renovare energetică care beneficiaza de ajutor de minimis</t>
  </si>
  <si>
    <t>CAT. C</t>
  </si>
  <si>
    <t>- apartamente cu destinaţie locuinţă (inclusiv apartamentelor declarate la ONRC ca sedii sociale de firmă, care nu desfăşoară activitate economică, cu destinaţie locuință), aflate în proprietatea persoanelor fizice</t>
  </si>
  <si>
    <t>COFINANTARE CHELTUIELI ELIGIBILE</t>
  </si>
  <si>
    <t>NR. CRT.</t>
  </si>
  <si>
    <t>CATEGORIA DE APARTAMENTE</t>
  </si>
  <si>
    <t>COFINANTARE Asociatie de proprietari</t>
  </si>
  <si>
    <t>COFINANTARE SOLICITANT</t>
  </si>
  <si>
    <t>COFINANTARE IMM</t>
  </si>
  <si>
    <t>COFINANTARE FEDR + BUGETUL DE STAT /  AJUTOR DE MINMIS</t>
  </si>
  <si>
    <t>A</t>
  </si>
  <si>
    <t>B</t>
  </si>
  <si>
    <t xml:space="preserve">C </t>
  </si>
  <si>
    <t>COFINANTARE CHELTUIELI NEELIGIBILE</t>
  </si>
  <si>
    <t>COFINANTARE AP</t>
  </si>
  <si>
    <t>curs euro</t>
  </si>
  <si>
    <t>Anexa II.6</t>
  </si>
  <si>
    <t>Subcategorii MySMIS</t>
  </si>
  <si>
    <t>Denumirea capitolelor şi subcapitolelor</t>
  </si>
  <si>
    <t>Cheltuieli eligibile</t>
  </si>
  <si>
    <t>Total eligibil</t>
  </si>
  <si>
    <t>Cheltuieli neeligibile</t>
  </si>
  <si>
    <t>Total neeligibil</t>
  </si>
  <si>
    <t>TOTAL</t>
  </si>
  <si>
    <t>Baza</t>
  </si>
  <si>
    <t>TVA elig.</t>
  </si>
  <si>
    <t>TVA ne-elig.</t>
  </si>
  <si>
    <t>CHELTUIELI DIRECTE</t>
  </si>
  <si>
    <t>Cheltuieli pentru obţinerea şi amenajarea terenului</t>
  </si>
  <si>
    <t>1.2</t>
  </si>
  <si>
    <t>Cheltuieli cu amenajarea terenului</t>
  </si>
  <si>
    <t>1.3</t>
  </si>
  <si>
    <t>Cheltuieli cu amenajări pentru protecţia mediului şi aducerea terenului la starea iniţială</t>
  </si>
  <si>
    <t>1.4</t>
  </si>
  <si>
    <t>Cheltuieli pentru relocarea/protecţia utilităţilor (devieri reţele de utilităţi din amplasament)</t>
  </si>
  <si>
    <t> TOTAL CAPITOL</t>
  </si>
  <si>
    <t>Cheltuieli pt asigurarea utilităţilor necesare obiectivului</t>
  </si>
  <si>
    <t>Cheltuieli pentru asigurarea utilitatilor necesare obiectivului</t>
  </si>
  <si>
    <t xml:space="preserve"> TOTAL CAPITOL </t>
  </si>
  <si>
    <t>Cheltuieli pentru investiţia de bază</t>
  </si>
  <si>
    <t>4.1</t>
  </si>
  <si>
    <t>Construcţii şi instalaţii</t>
  </si>
  <si>
    <t>4.2</t>
  </si>
  <si>
    <t>Montaj utilaje, echipamente tehnologice si functionale</t>
  </si>
  <si>
    <t>4.3</t>
  </si>
  <si>
    <t>Utilaje, echipamente tehnologice si functionale care necesita montaj</t>
  </si>
  <si>
    <t>4.4</t>
  </si>
  <si>
    <t>Utilaje, echipamente tehnologice si functionale care nu necesita montaj si echipamente de transport</t>
  </si>
  <si>
    <t>4.5</t>
  </si>
  <si>
    <t>Dotari</t>
  </si>
  <si>
    <t>4.6</t>
  </si>
  <si>
    <t>Active necorporale</t>
  </si>
  <si>
    <t>4.1;4.2;4.3</t>
  </si>
  <si>
    <t>Cheltuieli conexe investitiei de baza LUCRARI</t>
  </si>
  <si>
    <t>4.4;4.5;4.6</t>
  </si>
  <si>
    <t>Cheltuieli conexe investitie de baza ECHIPAMENTE/DOTARI/ACTIVE CORPORALE</t>
  </si>
  <si>
    <t>TOTAL CONEXE</t>
  </si>
  <si>
    <t xml:space="preserve">TOTAL CAPITOL </t>
  </si>
  <si>
    <t>Alte cheltuieli</t>
  </si>
  <si>
    <t>5.1</t>
  </si>
  <si>
    <t>Organizare de santier</t>
  </si>
  <si>
    <t>5.1.1.</t>
  </si>
  <si>
    <t>Lucrări de construcţii şi instalaţii aferente organizării de şantier</t>
  </si>
  <si>
    <t>5.1.2.</t>
  </si>
  <si>
    <t>Cheltuieli conexe organizării de şantier</t>
  </si>
  <si>
    <t>5.3</t>
  </si>
  <si>
    <t>Cheltuieli diverse și neprevăzute</t>
  </si>
  <si>
    <t>TOTAL CAPITOL</t>
  </si>
  <si>
    <t>Cheltuieli pentru probe tehnologice si teste</t>
  </si>
  <si>
    <t>6.1</t>
  </si>
  <si>
    <t>Pregatirea personalului de exploatare</t>
  </si>
  <si>
    <t>6.2</t>
  </si>
  <si>
    <t>Probe tehnologice si teste</t>
  </si>
  <si>
    <t>TOTAL INVESTITIA DE BAZA</t>
  </si>
  <si>
    <t>TOTAL CHELTUIELI DIRECTE</t>
  </si>
  <si>
    <t>CHELTUIELI INDIRECTE</t>
  </si>
  <si>
    <t>TOTAL CHELTUIELI INDIRECTE (7% din cheltuielile directe)</t>
  </si>
  <si>
    <t>TOTAL GENERAL</t>
  </si>
  <si>
    <t>Nr crt</t>
  </si>
  <si>
    <t>SURSE DE FINANŢARE</t>
  </si>
  <si>
    <t>Valoare (lei)</t>
  </si>
  <si>
    <t>DA</t>
  </si>
  <si>
    <t>I</t>
  </si>
  <si>
    <t>Valoarea totală a cererii de finantare, din care :</t>
  </si>
  <si>
    <t>I.a.</t>
  </si>
  <si>
    <t>Valoarea totala neeligibilă, inclusiv TVA aferenta</t>
  </si>
  <si>
    <t>I.b.</t>
  </si>
  <si>
    <t xml:space="preserve">Valoarea totala eligibilă, inclusiv TVA aferenta  </t>
  </si>
  <si>
    <t>II</t>
  </si>
  <si>
    <t>Contribuţia totală a solicitantului, din care :</t>
  </si>
  <si>
    <t>II.a.</t>
  </si>
  <si>
    <t>Contribuţia solicitantului la cheltuieli eligibile, din care:</t>
  </si>
  <si>
    <t>II.a.1</t>
  </si>
  <si>
    <t>cheltuieli eligibile directe</t>
  </si>
  <si>
    <t>II.a.2</t>
  </si>
  <si>
    <t>cheltuieli eligibile indirecte</t>
  </si>
  <si>
    <t>II.b.</t>
  </si>
  <si>
    <t>Contribuţia solicitantului la cheltuieli neeligibile</t>
  </si>
  <si>
    <t>III</t>
  </si>
  <si>
    <t>Contribuţia totală a asociatiilor de proprietari, din care :</t>
  </si>
  <si>
    <t>III.a</t>
  </si>
  <si>
    <t>Contributia Asociatiilor de proprietari la cheltuieli eligibile, din care:</t>
  </si>
  <si>
    <t>III.a.1</t>
  </si>
  <si>
    <t>III.a.2</t>
  </si>
  <si>
    <t>III.b</t>
  </si>
  <si>
    <t>Contributia Asociatiilor de proprietari la cheltuieli neeligibile</t>
  </si>
  <si>
    <t>IV</t>
  </si>
  <si>
    <t>Contributie IMM-uri, din care:</t>
  </si>
  <si>
    <t>IV.a</t>
  </si>
  <si>
    <t>Contributia IMM-urilor la cheltuieli eligibile, din care:</t>
  </si>
  <si>
    <t>IV.a.1</t>
  </si>
  <si>
    <t>IV.a.2</t>
  </si>
  <si>
    <t>IV.c</t>
  </si>
  <si>
    <t>Contributia IMM-urilor la cheltuieli neeligibile</t>
  </si>
  <si>
    <t>V</t>
  </si>
  <si>
    <t>Finanțarea nerambursabilă totală solicitată, din care:</t>
  </si>
  <si>
    <t>V.a</t>
  </si>
  <si>
    <t>Cofinantare FEDR si de la bugetul de stat</t>
  </si>
  <si>
    <t>V.b</t>
  </si>
  <si>
    <t>Ajutorul de minimis</t>
  </si>
  <si>
    <t>include 7% cheltuieli indirecte</t>
  </si>
  <si>
    <t>MIJLOCIE</t>
  </si>
  <si>
    <t>MICA SAU MICRO</t>
  </si>
  <si>
    <t>BH</t>
  </si>
  <si>
    <t>CJ</t>
  </si>
  <si>
    <t>BN</t>
  </si>
  <si>
    <t>MM</t>
  </si>
  <si>
    <t>SM</t>
  </si>
  <si>
    <t>SJ</t>
  </si>
  <si>
    <t>NU</t>
  </si>
  <si>
    <t>Asociatia de proprietari:</t>
  </si>
  <si>
    <t>Corelare cu Devizul General</t>
  </si>
  <si>
    <t>VERIFICARE</t>
  </si>
  <si>
    <t>CAP. 1</t>
  </si>
  <si>
    <t> TOTAL CAPITOL 1</t>
  </si>
  <si>
    <t>CAP. 2</t>
  </si>
  <si>
    <t>2</t>
  </si>
  <si>
    <t> TOTAL CAPITOL 2</t>
  </si>
  <si>
    <t>CAP. 4</t>
  </si>
  <si>
    <t>fara cod</t>
  </si>
  <si>
    <t>TOTAL CAPITOL 4</t>
  </si>
  <si>
    <t>CAP. 5</t>
  </si>
  <si>
    <t>5.1.1</t>
  </si>
  <si>
    <t>5.1.2</t>
  </si>
  <si>
    <t>TOTAL CAPITOL 5</t>
  </si>
  <si>
    <t>CAP. 6</t>
  </si>
  <si>
    <t>TOTAL CAPITOL 6</t>
  </si>
  <si>
    <t xml:space="preserve">PROCENT COTA PARTE INDIVIZA PROPRIETATE </t>
  </si>
  <si>
    <t>CATEGORIA DE APARTAMENTE DE TIP A</t>
  </si>
  <si>
    <t>CATEGORIA DE APARTAMENTE DE TIP B</t>
  </si>
  <si>
    <t>CATEGORIA DE APARTAMENTE DE TIP C</t>
  </si>
  <si>
    <t>Numar de IMM-uri</t>
  </si>
  <si>
    <t>I.a.1</t>
  </si>
  <si>
    <t>Valoarea totala neeligibilă, inclusiv TVA aferenta, pentru categoria de apartamente de tip A</t>
  </si>
  <si>
    <t>I.a.2</t>
  </si>
  <si>
    <t>Valoarea totala neeligibilă, inclusiv TVA aferenta, pentru categoria de apartamente de tip B</t>
  </si>
  <si>
    <t>I.a.3</t>
  </si>
  <si>
    <t>Valoarea totala neeligibilă, inclusiv TVA aferenta, pentru categoria de apartamente de tip C</t>
  </si>
  <si>
    <t>Valoarea totala eligibilă, inclusiv TVA aferenta, din care:</t>
  </si>
  <si>
    <t>I.b.1</t>
  </si>
  <si>
    <t>I.b.2</t>
  </si>
  <si>
    <t>Valoarea totala eligibilă, inclusiv TVA aferenta, pentru categoria de apartamente de tip B</t>
  </si>
  <si>
    <t>I.b.3</t>
  </si>
  <si>
    <t>Valoarea totala eligibilă, inclusiv TVA aferenta, pentru categoria de apartamente de tip C</t>
  </si>
  <si>
    <t>II.a</t>
  </si>
  <si>
    <t xml:space="preserve">Contribuţia solicitantului la cheltuieli eligibile </t>
  </si>
  <si>
    <t>II.b</t>
  </si>
  <si>
    <t>Contribuţia Asociatiei de proprietari, din care :</t>
  </si>
  <si>
    <t>Contributia Asociatiei de proprietari la cheltuieli eligibile</t>
  </si>
  <si>
    <t>Contributia Asociatiei de proprietari la cheltuieli neeligibile</t>
  </si>
  <si>
    <t>IV.1</t>
  </si>
  <si>
    <t>Contributie IMM-uri la cheltuieli eligibile</t>
  </si>
  <si>
    <t>IV.2</t>
  </si>
  <si>
    <t>Contributie IMM-uri la cheltuieli neeligibile</t>
  </si>
  <si>
    <t>V.1</t>
  </si>
  <si>
    <t>Cofinantare FEDR si de la bugetul de stat (cu exceptia ajutorului de minimis)</t>
  </si>
  <si>
    <t>V.2</t>
  </si>
  <si>
    <t>Se va completa foaia de lucru 6- Imobilizări doar în cazul cererilor de finanţare care includ investiţii iniţiale legate de diversificarea unei unităţi.</t>
  </si>
  <si>
    <t xml:space="preserve">Valoarea contabilă a activelor reutilizate (tangibile și intangibile),  înscrisă  in contabilitatea solicitantului la sfârșitul anului fiscal anterior depunerii cererii de finanţare,  reprezentată din valoarea contabilă netă (i.e. valoarea de intrare  minus amortizarea)   </t>
  </si>
  <si>
    <t xml:space="preserve">Active reutilizate (tangibile și intangibile) </t>
  </si>
  <si>
    <t>valoarea contabilă netă (i.e. valoarea de intrare minus amortizarea)</t>
  </si>
  <si>
    <t xml:space="preserve">% de reutilizare a activelor(tangibile și intangibile) </t>
  </si>
  <si>
    <t>Valoare</t>
  </si>
  <si>
    <t>Activ 1</t>
  </si>
  <si>
    <t>Activ 2</t>
  </si>
  <si>
    <t>Activ 3</t>
  </si>
  <si>
    <t>Activ 4</t>
  </si>
  <si>
    <t>Activ 5</t>
  </si>
  <si>
    <t>Activ 6</t>
  </si>
  <si>
    <t>Activ 7</t>
  </si>
  <si>
    <t>Activ 8</t>
  </si>
  <si>
    <t>Activ 9</t>
  </si>
  <si>
    <t>Activ 10</t>
  </si>
  <si>
    <t>Activ 11</t>
  </si>
  <si>
    <t>Activ 12</t>
  </si>
  <si>
    <t>Activ 13</t>
  </si>
  <si>
    <t>Activ 14</t>
  </si>
  <si>
    <t>Activ 15</t>
  </si>
  <si>
    <t>Activ 16</t>
  </si>
  <si>
    <t>Activ 17</t>
  </si>
  <si>
    <t>Activ 18</t>
  </si>
  <si>
    <t>Activ 19</t>
  </si>
  <si>
    <t>Activ 20</t>
  </si>
  <si>
    <t>Activ 21</t>
  </si>
  <si>
    <t>Activ 22</t>
  </si>
  <si>
    <t>Activ 23</t>
  </si>
  <si>
    <t>Activ 24</t>
  </si>
  <si>
    <t>Activ 25</t>
  </si>
  <si>
    <t>Activ 26</t>
  </si>
  <si>
    <t>Activ 27</t>
  </si>
  <si>
    <t>Activ 28</t>
  </si>
  <si>
    <t>Activ 29</t>
  </si>
  <si>
    <t>Activ 30</t>
  </si>
  <si>
    <t>Total</t>
  </si>
  <si>
    <r>
      <t xml:space="preserve">Program: </t>
    </r>
    <r>
      <rPr>
        <b/>
        <sz val="11"/>
        <color theme="4" tint="-0.249977111117893"/>
        <rFont val="Arial Narrow"/>
        <family val="2"/>
      </rPr>
      <t>Programul Regional Nord-Vest 2021-2027</t>
    </r>
  </si>
  <si>
    <r>
      <t xml:space="preserve">Prioritatea 3: </t>
    </r>
    <r>
      <rPr>
        <b/>
        <sz val="11"/>
        <color theme="4" tint="-0.249977111117893"/>
        <rFont val="Arial Narrow"/>
        <family val="2"/>
      </rPr>
      <t>O regiune cu localități prietenoase cu mediul</t>
    </r>
  </si>
  <si>
    <t>APEL DE PROIECTE: PRNV/2023/311.A/1</t>
  </si>
  <si>
    <r>
      <t xml:space="preserve">Acțiunea: </t>
    </r>
    <r>
      <rPr>
        <b/>
        <sz val="11"/>
        <color theme="4" tint="-0.249977111117893"/>
        <rFont val="Arial Narrow"/>
        <family val="2"/>
      </rPr>
      <t>a) Creșterea eficienței energetice în regiune ca parte a investițiilor în sectorul locuințelor</t>
    </r>
  </si>
  <si>
    <r>
      <t>Obiectiv specific 2.1:</t>
    </r>
    <r>
      <rPr>
        <b/>
        <sz val="11"/>
        <color theme="4" tint="-0.249977111117893"/>
        <rFont val="Arial Narrow"/>
        <family val="2"/>
      </rPr>
      <t xml:space="preserve"> Promovarea măsurilor de eficiență energetică și reducerea emisiilor de gaze cu efect de seră</t>
    </r>
  </si>
  <si>
    <t>Cheltuieli aferente marjei de buget și pentru constituirea rezervei de implementare pentru ajustarea de preț</t>
  </si>
  <si>
    <t>7.1</t>
  </si>
  <si>
    <t>Cheltuieli aferente marjei de buget</t>
  </si>
  <si>
    <t>7.2</t>
  </si>
  <si>
    <t>Cheltuieli pentru constituirea rezervei de implementare pentru ajustarea de preț</t>
  </si>
  <si>
    <t>TOTAL CAPITOL 7</t>
  </si>
  <si>
    <t>CAP. 7</t>
  </si>
  <si>
    <t>C</t>
  </si>
  <si>
    <t>Contribuţia totală a solicitantului UAT, din care :</t>
  </si>
  <si>
    <t>Partener IMM 1</t>
  </si>
  <si>
    <t>Partener IMM 2</t>
  </si>
  <si>
    <t>Partener IMM 3</t>
  </si>
  <si>
    <t>Partener IMM 4</t>
  </si>
  <si>
    <t>Partener IMM 5</t>
  </si>
  <si>
    <t>Partener IMM 6</t>
  </si>
  <si>
    <t>Partener IMM 7</t>
  </si>
  <si>
    <t>Partener IMM 8</t>
  </si>
  <si>
    <t>Partener IMM 9</t>
  </si>
  <si>
    <t>Partener IMM 10</t>
  </si>
  <si>
    <t>Denumire partener 1</t>
  </si>
  <si>
    <t>Denumire partener 2</t>
  </si>
  <si>
    <t>Denumire partener 3</t>
  </si>
  <si>
    <t>Denumire partener 4</t>
  </si>
  <si>
    <t>Denumire partener 5</t>
  </si>
  <si>
    <t>Denumire partener 6</t>
  </si>
  <si>
    <t>Denumire partener 7</t>
  </si>
  <si>
    <t>Denumire partener 8</t>
  </si>
  <si>
    <t>Denumire partener 9</t>
  </si>
  <si>
    <t>Denumire partener 10</t>
  </si>
  <si>
    <t>Program: Programul Regional Nord-Vest 2021-2027
Obiectiv de Politică 2: O Europă mai verde, rezilientă, cu emisii reduse de dioxid de carbon, care se îndreaptă către o economie cu zero emisii de dioxid de carbon, prin promovarea tranziției către o energie curată și echitabilă, a investițiilor verzi și albastre, a economiei circulare, a atenuării schimbărilor climatice și a adaptării la acestea, a prevenirii și gestionării riscurilor, precum și a unei mobilități urbane durabile
Prioritatea: 3: O regiune cu localități prietenoase cu mediul
Obiectiv Specific 2.1 Promovarea măsurilor de eficiență energetică și reducerea emisiilor de gaze cu efect de seră 
Acțiunea a) Creșterea eficienței energetice în regiune ca parte a investițiilor în sectorul locuințelor             
Apel de proiecte: PRNV/2023/311.A/1</t>
  </si>
  <si>
    <t>4.1.3</t>
  </si>
  <si>
    <t>Denumirea capitolelor şi subcapitolelor MySMIS</t>
  </si>
  <si>
    <t>Cap. deviz general</t>
  </si>
  <si>
    <r>
      <t xml:space="preserve">Valoare (lei)
</t>
    </r>
    <r>
      <rPr>
        <b/>
        <sz val="9"/>
        <color theme="1"/>
        <rFont val="Arial Narrow"/>
        <family val="2"/>
      </rPr>
      <t>*cheltuieli directe și indirecte</t>
    </r>
  </si>
  <si>
    <r>
      <t xml:space="preserve">TOTAL SURSE DE FINANŢARE - COMPONENTA 1
</t>
    </r>
    <r>
      <rPr>
        <b/>
        <sz val="8"/>
        <color theme="1"/>
        <rFont val="Arial Narrow"/>
        <family val="2"/>
      </rPr>
      <t>*valorile eligibile includ costurile directe și 7% costuri indirecte</t>
    </r>
  </si>
  <si>
    <r>
      <t xml:space="preserve">TOTAL SURSE DE FINANŢARE - COMPONENTA 2
</t>
    </r>
    <r>
      <rPr>
        <b/>
        <sz val="8"/>
        <color theme="1"/>
        <rFont val="Arial Narrow"/>
        <family val="2"/>
      </rPr>
      <t>*valorile eligibile includ costurile directe și 7% costuri indirecte</t>
    </r>
  </si>
  <si>
    <r>
      <t xml:space="preserve">TOTAL SURSE DE FINANŢARE - COMPONENTA 3
</t>
    </r>
    <r>
      <rPr>
        <b/>
        <sz val="8"/>
        <color theme="1"/>
        <rFont val="Arial Narrow"/>
        <family val="2"/>
      </rPr>
      <t>*valorile eligibile includ costurile directe și 7% costuri indirecte</t>
    </r>
  </si>
  <si>
    <r>
      <t xml:space="preserve">TOTAL SURSE DE FINANŢARE - COMPONENTA 4
</t>
    </r>
    <r>
      <rPr>
        <b/>
        <sz val="8"/>
        <color theme="1"/>
        <rFont val="Arial Narrow"/>
        <family val="2"/>
      </rPr>
      <t>*valorile eligibile includ costurile directe și 7% costuri indirecte</t>
    </r>
  </si>
  <si>
    <r>
      <t xml:space="preserve">TOTAL SURSE DE FINANŢARE - COMPONENTA 5
</t>
    </r>
    <r>
      <rPr>
        <b/>
        <sz val="8"/>
        <color theme="1"/>
        <rFont val="Arial Narrow"/>
        <family val="2"/>
      </rPr>
      <t>*valorile eligibile includ costurile directe și 7% costuri indirecte</t>
    </r>
  </si>
  <si>
    <r>
      <t xml:space="preserve">TOTAL SURSE DE FINANŢARE - COMPONENTA 6
</t>
    </r>
    <r>
      <rPr>
        <b/>
        <sz val="8"/>
        <color theme="1"/>
        <rFont val="Arial Narrow"/>
        <family val="2"/>
      </rPr>
      <t>*valorile eligibile includ costurile directe și 7% costuri indirecte</t>
    </r>
  </si>
  <si>
    <r>
      <t xml:space="preserve">TOTAL SURSE DE FINANŢARE - COMPONENTA 7
</t>
    </r>
    <r>
      <rPr>
        <b/>
        <sz val="8"/>
        <color theme="1"/>
        <rFont val="Arial Narrow"/>
        <family val="2"/>
      </rPr>
      <t>*valorile eligibile includ costurile directe și 7% costuri indirecte</t>
    </r>
  </si>
  <si>
    <r>
      <t xml:space="preserve">TOTAL SURSE DE FINANŢARE - COMPONENTA 8
</t>
    </r>
    <r>
      <rPr>
        <b/>
        <sz val="8"/>
        <color theme="1"/>
        <rFont val="Arial Narrow"/>
        <family val="2"/>
      </rPr>
      <t>*valorile eligibile includ costurile directe și 7% costuri indirecte</t>
    </r>
  </si>
  <si>
    <r>
      <t xml:space="preserve">TOTAL SURSE DE FINANŢARE - COMPONENTA 9
</t>
    </r>
    <r>
      <rPr>
        <b/>
        <sz val="8"/>
        <color theme="1"/>
        <rFont val="Arial Narrow"/>
        <family val="2"/>
      </rPr>
      <t>*valorile eligibile includ costurile directe și 7% costuri indirecte</t>
    </r>
  </si>
  <si>
    <r>
      <t xml:space="preserve">TOTAL SURSE DE FINANŢARE - COMPONENTA 10
</t>
    </r>
    <r>
      <rPr>
        <b/>
        <sz val="8"/>
        <color theme="1"/>
        <rFont val="Arial Narrow"/>
        <family val="2"/>
      </rPr>
      <t>*valorile eligibile includ costurile directe și 7% costuri indirecte</t>
    </r>
  </si>
  <si>
    <t>Cheltuieli aferente cotelor parte ale beneficiarilor de tip A, B și C</t>
  </si>
  <si>
    <t>Cheltuieli neeligibile distincte de cheltuielile aferente cotelor parte</t>
  </si>
  <si>
    <t>Total cheltuieli aferente cotelor parte ale beneficiarilor de tip A, B și C</t>
  </si>
  <si>
    <t>Total neeligibil cheltuieli neeligibile distincte de cheltuielile aferente cotelor parte</t>
  </si>
  <si>
    <t>TVA</t>
  </si>
  <si>
    <t>Valoarea totala eligibilă, inclusiv TVA aferenta, pentru categoria de apartamente de tip A (valoarea este 0)</t>
  </si>
  <si>
    <r>
      <rPr>
        <sz val="11"/>
        <color theme="1"/>
        <rFont val="Arial Narrow"/>
        <family val="2"/>
      </rPr>
      <t xml:space="preserve">-apartamentelor cu destinație locuință (inclusiv apartamentelor declarate la ONRC ca sedii sociale de firmă, care nu desfăşoară activitate economică, cu destinație locuință), aflate în proprietatea persoanelor juridice care nu sunt eligibile, a solicitantului UAT sau a autorităţilor şi instituţiilor publice;
-apartamentelor cu destinație de spații comerciale sau spații cu altă destinație decât cea de locuință, aflate în proprietatea persoanelor fizice, a persoanelor juridice care nu sunt eligibile, a solicitantului UAT sau a autorităţilor şi instituţiilor publice;
-apartamentelor cu destinație locuință (inclusiv apartamentelor declarate la ONRC ca sedii sociale de firmă, care nu desfăşoară activitate economică, cu destinație locuință), sau apartamentelor cu destinație de spații comerciale sau spații cu altă destinație decât cea de locuință aflate în proprietatea persoanelor juridice eligibile, care nu depun proiectul în parteneriat cu solicitantul eligibil UAT (nu solicită ajutor de minimis). </t>
    </r>
  </si>
  <si>
    <t>Nr. 79 B-dul Unirii nr. 12</t>
  </si>
  <si>
    <t>Buget - Macheta privind stabilirea contribuției solicitantului, AP și IMM (dacă este cazul)</t>
  </si>
</sst>
</file>

<file path=xl/styles.xml><?xml version="1.0" encoding="utf-8"?>
<styleSheet xmlns="http://schemas.openxmlformats.org/spreadsheetml/2006/main">
  <numFmts count="1">
    <numFmt numFmtId="164" formatCode="#,##0.0000"/>
  </numFmts>
  <fonts count="38">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0"/>
      <name val="Arial Narrow"/>
      <family val="2"/>
    </font>
    <font>
      <sz val="11"/>
      <color theme="1"/>
      <name val="Arial Narrow"/>
      <family val="2"/>
    </font>
    <font>
      <sz val="10"/>
      <name val="Arial Narrow"/>
      <family val="2"/>
    </font>
    <font>
      <b/>
      <sz val="11"/>
      <color theme="1"/>
      <name val="Arial Narrow"/>
      <family val="2"/>
    </font>
    <font>
      <sz val="11"/>
      <name val="Arial Narrow"/>
      <family val="2"/>
    </font>
    <font>
      <b/>
      <sz val="11"/>
      <color theme="0"/>
      <name val="Arial Narrow"/>
      <family val="2"/>
    </font>
    <font>
      <b/>
      <sz val="10"/>
      <color theme="1"/>
      <name val="Arial Narrow"/>
      <family val="2"/>
    </font>
    <font>
      <sz val="10"/>
      <color theme="1"/>
      <name val="Arial Narrow"/>
      <family val="2"/>
    </font>
    <font>
      <i/>
      <sz val="11"/>
      <color theme="1"/>
      <name val="Arial Narrow"/>
      <family val="2"/>
    </font>
    <font>
      <b/>
      <sz val="12"/>
      <color theme="1"/>
      <name val="Arial Narrow"/>
      <family val="2"/>
    </font>
    <font>
      <b/>
      <sz val="12"/>
      <name val="Arial Narrow"/>
      <family val="2"/>
    </font>
    <font>
      <sz val="8"/>
      <name val="Calibri"/>
      <family val="2"/>
      <charset val="238"/>
      <scheme val="minor"/>
    </font>
    <font>
      <b/>
      <sz val="12"/>
      <color theme="1"/>
      <name val="Calibri"/>
      <family val="2"/>
      <scheme val="minor"/>
    </font>
    <font>
      <b/>
      <i/>
      <sz val="10"/>
      <color theme="1"/>
      <name val="Arial Narrow"/>
      <family val="2"/>
    </font>
    <font>
      <b/>
      <sz val="11"/>
      <name val="Arial Narrow"/>
      <family val="2"/>
    </font>
    <font>
      <sz val="12"/>
      <color theme="1"/>
      <name val="Arial Narrow"/>
      <family val="2"/>
    </font>
    <font>
      <sz val="11"/>
      <color theme="1"/>
      <name val="Calibri"/>
      <family val="2"/>
      <scheme val="minor"/>
    </font>
    <font>
      <b/>
      <sz val="12"/>
      <name val="Calibri"/>
      <family val="2"/>
      <scheme val="minor"/>
    </font>
    <font>
      <b/>
      <sz val="10"/>
      <name val="Calibri"/>
      <family val="2"/>
      <scheme val="minor"/>
    </font>
    <font>
      <sz val="10"/>
      <name val="Calibri"/>
      <family val="2"/>
      <scheme val="minor"/>
    </font>
    <font>
      <sz val="10"/>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4"/>
      <color theme="1"/>
      <name val="Calibri"/>
      <family val="2"/>
      <scheme val="minor"/>
    </font>
    <font>
      <b/>
      <sz val="16"/>
      <color theme="1"/>
      <name val="Calibri"/>
      <family val="2"/>
      <scheme val="minor"/>
    </font>
    <font>
      <b/>
      <sz val="11"/>
      <color theme="4" tint="-0.249977111117893"/>
      <name val="Arial Narrow"/>
      <family val="2"/>
    </font>
    <font>
      <b/>
      <sz val="11"/>
      <color theme="1"/>
      <name val="Calibri"/>
      <family val="2"/>
      <charset val="238"/>
      <scheme val="minor"/>
    </font>
    <font>
      <b/>
      <sz val="10"/>
      <name val="Arial Narrow"/>
      <family val="2"/>
      <charset val="238"/>
    </font>
    <font>
      <b/>
      <sz val="10"/>
      <color theme="0"/>
      <name val="Calibri"/>
      <family val="2"/>
      <scheme val="minor"/>
    </font>
    <font>
      <sz val="11"/>
      <color rgb="FFFF0000"/>
      <name val="Arial Narrow"/>
      <family val="2"/>
    </font>
    <font>
      <b/>
      <sz val="9"/>
      <color theme="1"/>
      <name val="Arial Narrow"/>
      <family val="2"/>
    </font>
    <font>
      <b/>
      <sz val="8"/>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3"/>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hair">
        <color auto="1"/>
      </left>
      <right style="hair">
        <color auto="1"/>
      </right>
      <top/>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3">
    <xf numFmtId="0" fontId="0" fillId="0" borderId="0"/>
    <xf numFmtId="9" fontId="4" fillId="0" borderId="0" applyFont="0" applyFill="0" applyBorder="0" applyAlignment="0" applyProtection="0"/>
    <xf numFmtId="0" fontId="4" fillId="0" borderId="0"/>
  </cellStyleXfs>
  <cellXfs count="384">
    <xf numFmtId="0" fontId="0" fillId="0" borderId="0" xfId="0"/>
    <xf numFmtId="4" fontId="7" fillId="3" borderId="1" xfId="2" applyNumberFormat="1" applyFont="1" applyFill="1" applyBorder="1" applyAlignment="1" applyProtection="1">
      <alignment horizontal="right" vertical="center"/>
      <protection locked="0"/>
    </xf>
    <xf numFmtId="4" fontId="7" fillId="2" borderId="0" xfId="2" applyNumberFormat="1" applyFont="1" applyFill="1" applyAlignment="1" applyProtection="1">
      <alignment horizontal="right" vertical="center"/>
      <protection locked="0"/>
    </xf>
    <xf numFmtId="49" fontId="13" fillId="3" borderId="30" xfId="1" applyNumberFormat="1" applyFont="1" applyFill="1" applyBorder="1" applyAlignment="1" applyProtection="1">
      <alignment horizontal="left" indent="1"/>
      <protection locked="0"/>
    </xf>
    <xf numFmtId="3" fontId="5" fillId="2" borderId="0" xfId="0" applyNumberFormat="1" applyFont="1" applyFill="1" applyAlignment="1">
      <alignment vertical="top" wrapText="1"/>
    </xf>
    <xf numFmtId="4" fontId="5" fillId="2" borderId="0" xfId="0" applyNumberFormat="1" applyFont="1" applyFill="1" applyAlignment="1">
      <alignment horizontal="right" vertical="top"/>
    </xf>
    <xf numFmtId="3" fontId="5" fillId="0" borderId="29" xfId="0" applyNumberFormat="1" applyFont="1" applyBorder="1" applyAlignment="1">
      <alignment horizontal="center" vertical="center" wrapText="1"/>
    </xf>
    <xf numFmtId="49" fontId="13" fillId="3" borderId="35" xfId="1" applyNumberFormat="1" applyFont="1" applyFill="1" applyBorder="1" applyAlignment="1" applyProtection="1">
      <alignment horizontal="left" indent="1"/>
      <protection locked="0"/>
    </xf>
    <xf numFmtId="4" fontId="5" fillId="2" borderId="29" xfId="0" applyNumberFormat="1" applyFont="1" applyFill="1" applyBorder="1" applyAlignment="1">
      <alignment horizontal="right" vertical="top"/>
    </xf>
    <xf numFmtId="0" fontId="6" fillId="2" borderId="0" xfId="0" applyFont="1" applyFill="1" applyProtection="1">
      <protection locked="0"/>
    </xf>
    <xf numFmtId="0" fontId="8" fillId="2" borderId="3" xfId="0" applyFont="1" applyFill="1" applyBorder="1" applyProtection="1">
      <protection locked="0"/>
    </xf>
    <xf numFmtId="0" fontId="8" fillId="2" borderId="5" xfId="0" applyFont="1" applyFill="1" applyBorder="1" applyProtection="1">
      <protection locked="0"/>
    </xf>
    <xf numFmtId="0" fontId="6" fillId="2" borderId="0" xfId="0" applyFont="1" applyFill="1" applyAlignment="1" applyProtection="1">
      <alignment vertical="center"/>
      <protection locked="0"/>
    </xf>
    <xf numFmtId="0" fontId="8" fillId="2" borderId="0" xfId="0" applyFont="1" applyFill="1" applyProtection="1">
      <protection locked="0"/>
    </xf>
    <xf numFmtId="0" fontId="6" fillId="2" borderId="0" xfId="0" applyFont="1" applyFill="1"/>
    <xf numFmtId="0" fontId="8" fillId="2" borderId="6" xfId="0" applyFont="1" applyFill="1" applyBorder="1"/>
    <xf numFmtId="0" fontId="8" fillId="2" borderId="7" xfId="0" applyFont="1" applyFill="1" applyBorder="1"/>
    <xf numFmtId="0" fontId="8" fillId="2" borderId="8" xfId="0" applyFont="1" applyFill="1" applyBorder="1"/>
    <xf numFmtId="0" fontId="8" fillId="2" borderId="10" xfId="0" applyFont="1" applyFill="1" applyBorder="1"/>
    <xf numFmtId="0" fontId="8" fillId="2" borderId="0" xfId="0" applyFont="1" applyFill="1" applyAlignment="1" applyProtection="1">
      <alignment horizontal="center" vertical="center"/>
      <protection locked="0"/>
    </xf>
    <xf numFmtId="3" fontId="6" fillId="3" borderId="29" xfId="0" applyNumberFormat="1" applyFont="1" applyFill="1" applyBorder="1" applyAlignment="1" applyProtection="1">
      <alignment vertical="center"/>
      <protection locked="0"/>
    </xf>
    <xf numFmtId="0" fontId="6" fillId="2" borderId="1" xfId="0" applyFont="1" applyFill="1" applyBorder="1" applyProtection="1">
      <protection locked="0"/>
    </xf>
    <xf numFmtId="3" fontId="8" fillId="2" borderId="29" xfId="0" applyNumberFormat="1" applyFont="1" applyFill="1" applyBorder="1" applyAlignment="1">
      <alignment vertical="center"/>
    </xf>
    <xf numFmtId="0" fontId="6" fillId="4" borderId="0" xfId="0" applyFont="1" applyFill="1" applyProtection="1">
      <protection locked="0"/>
    </xf>
    <xf numFmtId="0" fontId="8" fillId="2" borderId="4" xfId="0" applyFont="1" applyFill="1" applyBorder="1" applyProtection="1">
      <protection locked="0"/>
    </xf>
    <xf numFmtId="0" fontId="8" fillId="2" borderId="9" xfId="0" applyFont="1" applyFill="1" applyBorder="1" applyProtection="1">
      <protection locked="0"/>
    </xf>
    <xf numFmtId="0" fontId="7" fillId="2" borderId="1" xfId="2" applyFont="1" applyFill="1" applyBorder="1" applyAlignment="1" applyProtection="1">
      <alignment vertical="center" wrapText="1"/>
      <protection locked="0"/>
    </xf>
    <xf numFmtId="0" fontId="5" fillId="2" borderId="1" xfId="2" applyFont="1" applyFill="1" applyBorder="1" applyAlignment="1" applyProtection="1">
      <alignment horizontal="right" vertical="center" wrapText="1"/>
      <protection locked="0"/>
    </xf>
    <xf numFmtId="0" fontId="7" fillId="2" borderId="1" xfId="0" applyFont="1" applyFill="1" applyBorder="1" applyAlignment="1" applyProtection="1">
      <alignment vertical="center" wrapText="1"/>
      <protection locked="0"/>
    </xf>
    <xf numFmtId="49" fontId="9" fillId="2" borderId="0" xfId="2"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wrapText="1"/>
      <protection locked="0"/>
    </xf>
    <xf numFmtId="4" fontId="15" fillId="2" borderId="0" xfId="2" applyNumberFormat="1" applyFont="1" applyFill="1" applyAlignment="1" applyProtection="1">
      <alignment horizontal="right" vertical="center"/>
      <protection locked="0"/>
    </xf>
    <xf numFmtId="0" fontId="6" fillId="4" borderId="0" xfId="0" applyFont="1" applyFill="1" applyAlignment="1" applyProtection="1">
      <alignment vertical="center"/>
      <protection locked="0"/>
    </xf>
    <xf numFmtId="3" fontId="5" fillId="2" borderId="0" xfId="0" applyNumberFormat="1" applyFont="1" applyFill="1" applyAlignment="1" applyProtection="1">
      <alignment vertical="top" wrapText="1"/>
      <protection locked="0"/>
    </xf>
    <xf numFmtId="4" fontId="5" fillId="2" borderId="0" xfId="0" applyNumberFormat="1" applyFont="1" applyFill="1" applyAlignment="1" applyProtection="1">
      <alignment horizontal="right" vertical="top"/>
      <protection locked="0"/>
    </xf>
    <xf numFmtId="4" fontId="5" fillId="0" borderId="0" xfId="0" applyNumberFormat="1" applyFont="1" applyAlignment="1" applyProtection="1">
      <alignment horizontal="right" vertical="top"/>
      <protection locked="0"/>
    </xf>
    <xf numFmtId="3" fontId="5" fillId="0" borderId="29" xfId="0" applyNumberFormat="1" applyFont="1" applyBorder="1" applyAlignment="1" applyProtection="1">
      <alignment horizontal="center" vertical="center" wrapText="1"/>
      <protection locked="0"/>
    </xf>
    <xf numFmtId="4" fontId="7" fillId="0" borderId="29" xfId="0" applyNumberFormat="1" applyFont="1" applyBorder="1" applyAlignment="1" applyProtection="1">
      <alignment horizontal="center" vertical="center"/>
      <protection locked="0"/>
    </xf>
    <xf numFmtId="3" fontId="6" fillId="3" borderId="30" xfId="0" applyNumberFormat="1" applyFont="1" applyFill="1" applyBorder="1" applyAlignment="1" applyProtection="1">
      <alignment vertical="center"/>
      <protection locked="0"/>
    </xf>
    <xf numFmtId="3" fontId="6" fillId="3" borderId="36" xfId="0" applyNumberFormat="1" applyFont="1" applyFill="1" applyBorder="1" applyAlignment="1" applyProtection="1">
      <alignment vertical="center"/>
      <protection locked="0"/>
    </xf>
    <xf numFmtId="0" fontId="5" fillId="2" borderId="29" xfId="0" applyFont="1" applyFill="1" applyBorder="1" applyAlignment="1" applyProtection="1">
      <alignment vertical="top" wrapText="1"/>
      <protection locked="0"/>
    </xf>
    <xf numFmtId="10" fontId="5" fillId="2" borderId="29" xfId="0" applyNumberFormat="1" applyFont="1" applyFill="1" applyBorder="1" applyAlignment="1" applyProtection="1">
      <alignment horizontal="right" vertical="top"/>
      <protection locked="0"/>
    </xf>
    <xf numFmtId="3" fontId="8" fillId="2" borderId="30" xfId="0" applyNumberFormat="1" applyFont="1" applyFill="1" applyBorder="1" applyAlignment="1">
      <alignment vertical="center"/>
    </xf>
    <xf numFmtId="3" fontId="8" fillId="2" borderId="36" xfId="0" applyNumberFormat="1" applyFont="1" applyFill="1" applyBorder="1" applyAlignment="1">
      <alignment vertical="center"/>
    </xf>
    <xf numFmtId="0" fontId="0" fillId="2" borderId="4" xfId="0" applyFill="1" applyBorder="1" applyProtection="1">
      <protection locked="0"/>
    </xf>
    <xf numFmtId="0" fontId="0" fillId="2" borderId="5" xfId="0"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0" fillId="0" borderId="0" xfId="0" applyAlignment="1">
      <alignment horizontal="center"/>
    </xf>
    <xf numFmtId="9" fontId="0" fillId="0" borderId="0" xfId="1" applyFont="1"/>
    <xf numFmtId="9" fontId="0" fillId="0" borderId="0" xfId="0" applyNumberFormat="1"/>
    <xf numFmtId="0" fontId="0" fillId="2" borderId="0" xfId="0" applyFill="1"/>
    <xf numFmtId="0" fontId="0" fillId="6" borderId="0" xfId="0" applyFill="1"/>
    <xf numFmtId="0" fontId="7" fillId="2" borderId="2" xfId="2" applyFont="1" applyFill="1" applyBorder="1" applyAlignment="1" applyProtection="1">
      <alignment horizontal="left" vertical="center" wrapText="1"/>
      <protection locked="0"/>
    </xf>
    <xf numFmtId="0" fontId="7" fillId="2" borderId="0" xfId="2" applyFont="1" applyFill="1" applyAlignment="1" applyProtection="1">
      <alignment horizontal="left" vertical="center"/>
      <protection locked="0"/>
    </xf>
    <xf numFmtId="0" fontId="11" fillId="2" borderId="1" xfId="0" applyFont="1" applyFill="1" applyBorder="1" applyAlignment="1" applyProtection="1">
      <alignment vertical="center"/>
      <protection locked="0"/>
    </xf>
    <xf numFmtId="0" fontId="11" fillId="2" borderId="1" xfId="0" applyFont="1" applyFill="1" applyBorder="1" applyAlignment="1" applyProtection="1">
      <alignment horizontal="center" vertical="center" wrapText="1"/>
      <protection locked="0"/>
    </xf>
    <xf numFmtId="0" fontId="6" fillId="2" borderId="17" xfId="0" applyFont="1" applyFill="1" applyBorder="1" applyProtection="1">
      <protection locked="0"/>
    </xf>
    <xf numFmtId="0" fontId="6" fillId="2" borderId="1" xfId="0" applyFont="1" applyFill="1" applyBorder="1" applyAlignment="1" applyProtection="1">
      <alignment horizontal="center"/>
      <protection locked="0"/>
    </xf>
    <xf numFmtId="0" fontId="6" fillId="2" borderId="0" xfId="0" quotePrefix="1" applyFont="1" applyFill="1" applyAlignment="1" applyProtection="1">
      <alignment horizontal="left" vertical="center" wrapText="1"/>
      <protection locked="0"/>
    </xf>
    <xf numFmtId="3" fontId="14" fillId="3" borderId="37" xfId="0" applyNumberFormat="1" applyFont="1" applyFill="1" applyBorder="1" applyAlignment="1" applyProtection="1">
      <alignment horizontal="center" vertical="center"/>
      <protection locked="0"/>
    </xf>
    <xf numFmtId="0" fontId="12" fillId="6" borderId="0" xfId="0" applyFont="1" applyFill="1"/>
    <xf numFmtId="0" fontId="12" fillId="2" borderId="0" xfId="0" applyFont="1" applyFill="1"/>
    <xf numFmtId="0" fontId="12" fillId="2" borderId="25" xfId="0" applyFont="1" applyFill="1" applyBorder="1"/>
    <xf numFmtId="0" fontId="12" fillId="2" borderId="26" xfId="0" applyFont="1" applyFill="1" applyBorder="1"/>
    <xf numFmtId="0" fontId="12" fillId="2" borderId="27" xfId="0" applyFont="1" applyFill="1" applyBorder="1"/>
    <xf numFmtId="0" fontId="18" fillId="2" borderId="25" xfId="0" applyFont="1" applyFill="1" applyBorder="1"/>
    <xf numFmtId="0" fontId="18" fillId="2" borderId="1" xfId="0" applyFont="1" applyFill="1" applyBorder="1"/>
    <xf numFmtId="0" fontId="8" fillId="2" borderId="37" xfId="0" applyFont="1" applyFill="1" applyBorder="1" applyAlignment="1">
      <alignment horizontal="center" vertical="center"/>
    </xf>
    <xf numFmtId="164" fontId="8" fillId="3" borderId="37" xfId="0" applyNumberFormat="1" applyFont="1" applyFill="1" applyBorder="1" applyAlignment="1">
      <alignment horizontal="center" vertical="center"/>
    </xf>
    <xf numFmtId="4" fontId="5" fillId="2" borderId="0" xfId="2" applyNumberFormat="1" applyFont="1" applyFill="1" applyAlignment="1" applyProtection="1">
      <alignment horizontal="right" vertical="center"/>
      <protection locked="0"/>
    </xf>
    <xf numFmtId="4" fontId="7" fillId="2" borderId="1" xfId="2" applyNumberFormat="1" applyFont="1" applyFill="1" applyBorder="1" applyAlignment="1">
      <alignment horizontal="right" vertical="center"/>
    </xf>
    <xf numFmtId="4" fontId="7" fillId="2" borderId="18" xfId="2" applyNumberFormat="1" applyFont="1" applyFill="1" applyBorder="1" applyAlignment="1">
      <alignment horizontal="right" vertical="center"/>
    </xf>
    <xf numFmtId="0" fontId="5" fillId="2" borderId="1" xfId="2" applyFont="1" applyFill="1" applyBorder="1" applyAlignment="1">
      <alignment horizontal="right" vertical="center" wrapText="1"/>
    </xf>
    <xf numFmtId="4" fontId="5" fillId="2" borderId="1" xfId="2" applyNumberFormat="1" applyFont="1" applyFill="1" applyBorder="1" applyAlignment="1">
      <alignment horizontal="right" vertical="center"/>
    </xf>
    <xf numFmtId="4" fontId="5" fillId="2" borderId="18" xfId="2" applyNumberFormat="1" applyFont="1" applyFill="1" applyBorder="1" applyAlignment="1">
      <alignment horizontal="right" vertical="center"/>
    </xf>
    <xf numFmtId="49" fontId="5" fillId="2" borderId="27" xfId="2" applyNumberFormat="1" applyFont="1" applyFill="1" applyBorder="1" applyAlignment="1" applyProtection="1">
      <alignment vertical="center"/>
      <protection locked="0"/>
    </xf>
    <xf numFmtId="49" fontId="7" fillId="2" borderId="33" xfId="2" quotePrefix="1" applyNumberFormat="1" applyFont="1" applyFill="1" applyBorder="1" applyAlignment="1" applyProtection="1">
      <alignment horizontal="right" vertical="center" wrapText="1"/>
      <protection locked="0"/>
    </xf>
    <xf numFmtId="49" fontId="7" fillId="2" borderId="33" xfId="2" applyNumberFormat="1" applyFont="1" applyFill="1" applyBorder="1" applyAlignment="1" applyProtection="1">
      <alignment horizontal="right" vertical="center" wrapText="1"/>
      <protection locked="0"/>
    </xf>
    <xf numFmtId="49" fontId="7" fillId="2" borderId="27" xfId="2" applyNumberFormat="1" applyFont="1" applyFill="1" applyBorder="1" applyAlignment="1" applyProtection="1">
      <alignment horizontal="right" vertical="center"/>
      <protection locked="0"/>
    </xf>
    <xf numFmtId="49" fontId="7" fillId="2" borderId="27" xfId="2" quotePrefix="1" applyNumberFormat="1" applyFont="1" applyFill="1" applyBorder="1" applyAlignment="1" applyProtection="1">
      <alignment horizontal="right" vertical="center"/>
      <protection locked="0"/>
    </xf>
    <xf numFmtId="0" fontId="6" fillId="2" borderId="0" xfId="0" applyFont="1" applyFill="1" applyAlignment="1" applyProtection="1">
      <alignment wrapText="1"/>
      <protection locked="0"/>
    </xf>
    <xf numFmtId="49" fontId="5" fillId="2" borderId="17" xfId="2" applyNumberFormat="1" applyFont="1" applyFill="1" applyBorder="1" applyAlignment="1" applyProtection="1">
      <alignment vertical="center" wrapText="1"/>
      <protection locked="0"/>
    </xf>
    <xf numFmtId="0" fontId="6" fillId="2" borderId="17" xfId="0" applyFont="1" applyFill="1" applyBorder="1" applyAlignment="1" applyProtection="1">
      <alignment horizontal="right" vertical="center" wrapText="1"/>
      <protection locked="0"/>
    </xf>
    <xf numFmtId="0" fontId="6" fillId="2" borderId="0" xfId="0" applyFont="1" applyFill="1" applyAlignment="1" applyProtection="1">
      <alignment vertical="center" wrapText="1"/>
      <protection locked="0"/>
    </xf>
    <xf numFmtId="0" fontId="6" fillId="4" borderId="0" xfId="0" applyFont="1" applyFill="1" applyAlignment="1" applyProtection="1">
      <alignment wrapText="1"/>
      <protection locked="0"/>
    </xf>
    <xf numFmtId="4" fontId="10" fillId="5" borderId="46" xfId="2" applyNumberFormat="1" applyFont="1" applyFill="1" applyBorder="1" applyAlignment="1" applyProtection="1">
      <alignment horizontal="center" vertical="center" wrapText="1"/>
      <protection locked="0"/>
    </xf>
    <xf numFmtId="49" fontId="5" fillId="2" borderId="15" xfId="2" applyNumberFormat="1" applyFont="1" applyFill="1" applyBorder="1" applyAlignment="1" applyProtection="1">
      <alignment vertical="center" wrapText="1"/>
      <protection locked="0"/>
    </xf>
    <xf numFmtId="49" fontId="5" fillId="2" borderId="33" xfId="2" applyNumberFormat="1" applyFont="1" applyFill="1" applyBorder="1" applyAlignment="1" applyProtection="1">
      <alignment vertical="center"/>
      <protection locked="0"/>
    </xf>
    <xf numFmtId="0" fontId="6" fillId="2" borderId="45" xfId="0" applyFont="1" applyFill="1" applyBorder="1" applyAlignment="1" applyProtection="1">
      <alignment vertical="center" wrapText="1"/>
      <protection locked="0"/>
    </xf>
    <xf numFmtId="4" fontId="19" fillId="2" borderId="0" xfId="2" applyNumberFormat="1" applyFont="1" applyFill="1" applyAlignment="1" applyProtection="1">
      <alignment horizontal="center" vertical="center"/>
      <protection locked="0"/>
    </xf>
    <xf numFmtId="0" fontId="12" fillId="2" borderId="17" xfId="0" quotePrefix="1" applyFont="1" applyFill="1" applyBorder="1" applyAlignment="1" applyProtection="1">
      <alignment horizontal="right" vertical="center" wrapText="1"/>
      <protection locked="0"/>
    </xf>
    <xf numFmtId="16" fontId="12" fillId="2" borderId="17" xfId="0" quotePrefix="1" applyNumberFormat="1" applyFont="1" applyFill="1" applyBorder="1" applyAlignment="1" applyProtection="1">
      <alignment horizontal="right" vertical="center" wrapText="1"/>
      <protection locked="0"/>
    </xf>
    <xf numFmtId="49" fontId="7" fillId="2" borderId="1" xfId="2" applyNumberFormat="1" applyFont="1" applyFill="1" applyBorder="1" applyAlignment="1" applyProtection="1">
      <alignment horizontal="right" vertical="center"/>
      <protection locked="0"/>
    </xf>
    <xf numFmtId="0" fontId="12" fillId="2" borderId="45" xfId="0" quotePrefix="1" applyFont="1" applyFill="1" applyBorder="1" applyAlignment="1" applyProtection="1">
      <alignment horizontal="right" vertical="center" wrapText="1"/>
      <protection locked="0"/>
    </xf>
    <xf numFmtId="0" fontId="12" fillId="2" borderId="1" xfId="0" quotePrefix="1" applyFont="1" applyFill="1" applyBorder="1" applyAlignment="1" applyProtection="1">
      <alignment horizontal="right" vertical="center" wrapText="1"/>
      <protection locked="0"/>
    </xf>
    <xf numFmtId="0" fontId="8" fillId="2" borderId="0" xfId="0" applyFont="1" applyFill="1" applyAlignment="1" applyProtection="1">
      <alignment horizontal="center" vertical="center" wrapText="1"/>
      <protection locked="0"/>
    </xf>
    <xf numFmtId="4" fontId="19" fillId="2" borderId="0" xfId="2" applyNumberFormat="1" applyFont="1" applyFill="1" applyAlignment="1">
      <alignment horizontal="right" vertical="center"/>
    </xf>
    <xf numFmtId="0" fontId="12" fillId="2" borderId="50" xfId="0" quotePrefix="1" applyFont="1" applyFill="1" applyBorder="1" applyAlignment="1" applyProtection="1">
      <alignment horizontal="right" vertical="center" wrapText="1"/>
      <protection locked="0"/>
    </xf>
    <xf numFmtId="0" fontId="12" fillId="9" borderId="17" xfId="0" quotePrefix="1" applyFont="1" applyFill="1" applyBorder="1" applyAlignment="1" applyProtection="1">
      <alignment horizontal="right" vertical="center" wrapText="1"/>
      <protection locked="0"/>
    </xf>
    <xf numFmtId="49" fontId="7" fillId="9" borderId="27" xfId="2" quotePrefix="1" applyNumberFormat="1" applyFont="1" applyFill="1" applyBorder="1" applyAlignment="1" applyProtection="1">
      <alignment horizontal="right" vertical="center"/>
      <protection locked="0"/>
    </xf>
    <xf numFmtId="0" fontId="7" fillId="9" borderId="1" xfId="2" applyFont="1" applyFill="1" applyBorder="1" applyAlignment="1" applyProtection="1">
      <alignment vertical="center" wrapText="1"/>
      <protection locked="0"/>
    </xf>
    <xf numFmtId="0" fontId="5" fillId="9" borderId="1" xfId="2" applyFont="1" applyFill="1" applyBorder="1" applyAlignment="1" applyProtection="1">
      <alignment vertical="center" wrapText="1"/>
      <protection locked="0"/>
    </xf>
    <xf numFmtId="0" fontId="8" fillId="2" borderId="38" xfId="0" applyFont="1" applyFill="1" applyBorder="1" applyAlignment="1" applyProtection="1">
      <alignment vertical="center" wrapText="1"/>
      <protection locked="0"/>
    </xf>
    <xf numFmtId="0" fontId="18" fillId="2" borderId="25" xfId="0" applyFont="1" applyFill="1" applyBorder="1" applyAlignment="1">
      <alignment vertical="center"/>
    </xf>
    <xf numFmtId="0" fontId="8" fillId="3" borderId="39" xfId="0" applyFont="1" applyFill="1" applyBorder="1" applyAlignment="1" applyProtection="1">
      <alignment horizontal="left" vertical="center" wrapText="1"/>
      <protection locked="0"/>
    </xf>
    <xf numFmtId="0" fontId="21" fillId="4" borderId="0" xfId="0" applyFont="1" applyFill="1" applyProtection="1">
      <protection locked="0"/>
    </xf>
    <xf numFmtId="0" fontId="21" fillId="2" borderId="0" xfId="0" applyFont="1" applyFill="1" applyProtection="1">
      <protection locked="0"/>
    </xf>
    <xf numFmtId="49" fontId="24" fillId="2" borderId="15" xfId="2" quotePrefix="1" applyNumberFormat="1" applyFont="1" applyFill="1" applyBorder="1" applyAlignment="1" applyProtection="1">
      <alignment horizontal="right" vertical="center" wrapText="1"/>
      <protection locked="0"/>
    </xf>
    <xf numFmtId="0" fontId="24" fillId="2" borderId="2" xfId="2" applyFont="1" applyFill="1" applyBorder="1" applyAlignment="1">
      <alignment horizontal="left" vertical="center" wrapText="1"/>
    </xf>
    <xf numFmtId="4" fontId="24" fillId="2" borderId="1" xfId="2" applyNumberFormat="1" applyFont="1" applyFill="1" applyBorder="1" applyAlignment="1">
      <alignment horizontal="right" vertical="center"/>
    </xf>
    <xf numFmtId="4" fontId="24" fillId="2" borderId="18" xfId="2" applyNumberFormat="1" applyFont="1" applyFill="1" applyBorder="1" applyAlignment="1">
      <alignment horizontal="right" vertical="center"/>
    </xf>
    <xf numFmtId="4" fontId="24" fillId="2" borderId="0" xfId="2" applyNumberFormat="1" applyFont="1" applyFill="1" applyAlignment="1" applyProtection="1">
      <alignment horizontal="right" vertical="center"/>
      <protection locked="0"/>
    </xf>
    <xf numFmtId="0" fontId="24" fillId="2" borderId="2" xfId="2" applyFont="1" applyFill="1" applyBorder="1" applyAlignment="1" applyProtection="1">
      <alignment horizontal="left" vertical="center" wrapText="1"/>
      <protection locked="0"/>
    </xf>
    <xf numFmtId="49" fontId="24" fillId="2" borderId="15" xfId="2" applyNumberFormat="1" applyFont="1" applyFill="1" applyBorder="1" applyAlignment="1">
      <alignment horizontal="right" vertical="center" wrapText="1"/>
    </xf>
    <xf numFmtId="0" fontId="23" fillId="2" borderId="1" xfId="2" applyFont="1" applyFill="1" applyBorder="1" applyAlignment="1">
      <alignment horizontal="right" vertical="center" wrapText="1"/>
    </xf>
    <xf numFmtId="4" fontId="23" fillId="2" borderId="1" xfId="2" applyNumberFormat="1" applyFont="1" applyFill="1" applyBorder="1" applyAlignment="1">
      <alignment horizontal="right" vertical="center"/>
    </xf>
    <xf numFmtId="4" fontId="23" fillId="2" borderId="18" xfId="2" applyNumberFormat="1" applyFont="1" applyFill="1" applyBorder="1" applyAlignment="1">
      <alignment horizontal="right" vertical="center"/>
    </xf>
    <xf numFmtId="49" fontId="24" fillId="2" borderId="17" xfId="2" applyNumberFormat="1" applyFont="1" applyFill="1" applyBorder="1" applyAlignment="1">
      <alignment horizontal="right" vertical="center"/>
    </xf>
    <xf numFmtId="0" fontId="24" fillId="2" borderId="1" xfId="0" applyFont="1" applyFill="1" applyBorder="1" applyAlignment="1">
      <alignment vertical="center" wrapText="1"/>
    </xf>
    <xf numFmtId="0" fontId="25" fillId="2" borderId="17" xfId="0" quotePrefix="1" applyFont="1" applyFill="1" applyBorder="1" applyAlignment="1" applyProtection="1">
      <alignment horizontal="right" vertical="center" wrapText="1"/>
      <protection locked="0"/>
    </xf>
    <xf numFmtId="0" fontId="24" fillId="2" borderId="1" xfId="2" applyFont="1" applyFill="1" applyBorder="1" applyAlignment="1" applyProtection="1">
      <alignment vertical="center" wrapText="1"/>
      <protection locked="0"/>
    </xf>
    <xf numFmtId="0" fontId="25" fillId="9" borderId="17" xfId="0" quotePrefix="1" applyFont="1" applyFill="1" applyBorder="1" applyAlignment="1" applyProtection="1">
      <alignment horizontal="right" vertical="center" wrapText="1"/>
      <protection locked="0"/>
    </xf>
    <xf numFmtId="0" fontId="24" fillId="9" borderId="1" xfId="2" applyFont="1" applyFill="1" applyBorder="1" applyAlignment="1" applyProtection="1">
      <alignment vertical="center" wrapText="1"/>
      <protection locked="0"/>
    </xf>
    <xf numFmtId="49" fontId="24" fillId="9" borderId="17" xfId="2" applyNumberFormat="1" applyFont="1" applyFill="1" applyBorder="1" applyAlignment="1">
      <alignment horizontal="right" vertical="center"/>
    </xf>
    <xf numFmtId="0" fontId="23" fillId="9" borderId="1" xfId="2" applyFont="1" applyFill="1" applyBorder="1" applyAlignment="1" applyProtection="1">
      <alignment vertical="center" wrapText="1"/>
      <protection locked="0"/>
    </xf>
    <xf numFmtId="0" fontId="24" fillId="2" borderId="1" xfId="2" applyFont="1" applyFill="1" applyBorder="1" applyAlignment="1">
      <alignment vertical="center" wrapText="1"/>
    </xf>
    <xf numFmtId="49" fontId="24" fillId="2" borderId="17" xfId="2" quotePrefix="1" applyNumberFormat="1" applyFont="1" applyFill="1" applyBorder="1" applyAlignment="1">
      <alignment horizontal="right" vertical="center"/>
    </xf>
    <xf numFmtId="4" fontId="24" fillId="10" borderId="46" xfId="2" applyNumberFormat="1" applyFont="1" applyFill="1" applyBorder="1" applyAlignment="1">
      <alignment horizontal="right" vertical="center"/>
    </xf>
    <xf numFmtId="4" fontId="24" fillId="2" borderId="46" xfId="2" applyNumberFormat="1" applyFont="1" applyFill="1" applyBorder="1" applyAlignment="1">
      <alignment horizontal="right" vertical="center"/>
    </xf>
    <xf numFmtId="4" fontId="24" fillId="2" borderId="42" xfId="2" applyNumberFormat="1" applyFont="1" applyFill="1" applyBorder="1" applyAlignment="1">
      <alignment horizontal="right" vertical="center"/>
    </xf>
    <xf numFmtId="49" fontId="24" fillId="2" borderId="41" xfId="2" applyNumberFormat="1" applyFont="1" applyFill="1" applyBorder="1" applyAlignment="1">
      <alignment horizontal="right" vertical="center"/>
    </xf>
    <xf numFmtId="0" fontId="23" fillId="2" borderId="46" xfId="2" applyFont="1" applyFill="1" applyBorder="1" applyAlignment="1">
      <alignment horizontal="right" vertical="center" wrapText="1"/>
    </xf>
    <xf numFmtId="4" fontId="23" fillId="10" borderId="46" xfId="2" applyNumberFormat="1" applyFont="1" applyFill="1" applyBorder="1" applyAlignment="1">
      <alignment horizontal="right" vertical="center"/>
    </xf>
    <xf numFmtId="4" fontId="23" fillId="2" borderId="46" xfId="2" applyNumberFormat="1" applyFont="1" applyFill="1" applyBorder="1" applyAlignment="1">
      <alignment horizontal="right" vertical="center"/>
    </xf>
    <xf numFmtId="4" fontId="23" fillId="2" borderId="42" xfId="2" applyNumberFormat="1" applyFont="1" applyFill="1" applyBorder="1" applyAlignment="1">
      <alignment horizontal="right" vertical="center"/>
    </xf>
    <xf numFmtId="0" fontId="26" fillId="4" borderId="0" xfId="0" applyFont="1" applyFill="1" applyProtection="1">
      <protection locked="0"/>
    </xf>
    <xf numFmtId="0" fontId="26" fillId="2" borderId="0" xfId="0" applyFont="1" applyFill="1" applyProtection="1">
      <protection locked="0"/>
    </xf>
    <xf numFmtId="49" fontId="23" fillId="2" borderId="41" xfId="2" applyNumberFormat="1" applyFont="1" applyFill="1" applyBorder="1" applyAlignment="1">
      <alignment horizontal="right" vertical="center"/>
    </xf>
    <xf numFmtId="0" fontId="23" fillId="2" borderId="46" xfId="2" applyFont="1" applyFill="1" applyBorder="1" applyAlignment="1">
      <alignment vertical="center" wrapText="1"/>
    </xf>
    <xf numFmtId="4" fontId="23" fillId="2" borderId="46" xfId="2" applyNumberFormat="1" applyFont="1" applyFill="1" applyBorder="1" applyAlignment="1">
      <alignment vertical="center" wrapText="1"/>
    </xf>
    <xf numFmtId="49" fontId="23" fillId="2" borderId="17" xfId="2" applyNumberFormat="1" applyFont="1" applyFill="1" applyBorder="1" applyAlignment="1">
      <alignment horizontal="right" vertical="center"/>
    </xf>
    <xf numFmtId="4" fontId="22" fillId="2" borderId="0" xfId="2" applyNumberFormat="1" applyFont="1" applyFill="1" applyAlignment="1" applyProtection="1">
      <alignment horizontal="right" vertical="center"/>
      <protection locked="0"/>
    </xf>
    <xf numFmtId="49" fontId="27" fillId="2" borderId="0" xfId="2" applyNumberFormat="1" applyFont="1" applyFill="1" applyAlignment="1" applyProtection="1">
      <alignment horizontal="right" vertical="center"/>
      <protection locked="0"/>
    </xf>
    <xf numFmtId="0" fontId="22" fillId="2" borderId="0" xfId="2" applyFont="1" applyFill="1" applyAlignment="1" applyProtection="1">
      <alignment horizontal="center" vertical="center" wrapText="1"/>
      <protection locked="0"/>
    </xf>
    <xf numFmtId="49" fontId="24" fillId="2" borderId="0" xfId="2" applyNumberFormat="1" applyFont="1" applyFill="1" applyAlignment="1" applyProtection="1">
      <alignment horizontal="right" vertical="center"/>
      <protection locked="0"/>
    </xf>
    <xf numFmtId="0" fontId="24" fillId="2" borderId="0" xfId="2" applyFont="1" applyFill="1" applyAlignment="1" applyProtection="1">
      <alignment horizontal="right" vertical="center" wrapText="1"/>
      <protection locked="0"/>
    </xf>
    <xf numFmtId="4" fontId="23" fillId="2" borderId="0" xfId="2" quotePrefix="1" applyNumberFormat="1" applyFont="1" applyFill="1" applyAlignment="1" applyProtection="1">
      <alignment horizontal="right" vertical="center"/>
      <protection locked="0"/>
    </xf>
    <xf numFmtId="4" fontId="21" fillId="2" borderId="0" xfId="0" applyNumberFormat="1" applyFont="1" applyFill="1" applyProtection="1">
      <protection locked="0"/>
    </xf>
    <xf numFmtId="0" fontId="21" fillId="4" borderId="0" xfId="0" applyFont="1" applyFill="1" applyAlignment="1" applyProtection="1">
      <alignment vertical="center"/>
      <protection locked="0"/>
    </xf>
    <xf numFmtId="0" fontId="21" fillId="2" borderId="0" xfId="0" applyFont="1" applyFill="1" applyAlignment="1" applyProtection="1">
      <alignment vertical="center"/>
      <protection locked="0"/>
    </xf>
    <xf numFmtId="0" fontId="26" fillId="0" borderId="21" xfId="2" applyFont="1" applyBorder="1" applyAlignment="1" applyProtection="1">
      <alignment vertical="center" wrapText="1"/>
      <protection locked="0"/>
    </xf>
    <xf numFmtId="0" fontId="26" fillId="0" borderId="13" xfId="2" applyFont="1" applyBorder="1" applyAlignment="1" applyProtection="1">
      <alignment horizontal="center" vertical="center" wrapText="1"/>
      <protection locked="0"/>
    </xf>
    <xf numFmtId="0" fontId="26" fillId="0" borderId="22" xfId="2" applyFont="1" applyBorder="1" applyAlignment="1" applyProtection="1">
      <alignment horizontal="right" vertical="center" wrapText="1"/>
      <protection locked="0"/>
    </xf>
    <xf numFmtId="0" fontId="26" fillId="0" borderId="1" xfId="2" applyFont="1" applyBorder="1" applyAlignment="1" applyProtection="1">
      <alignment vertical="center" wrapText="1"/>
      <protection locked="0"/>
    </xf>
    <xf numFmtId="4" fontId="26" fillId="0" borderId="18" xfId="2" applyNumberFormat="1" applyFont="1" applyBorder="1" applyAlignment="1">
      <alignment horizontal="right" vertical="center"/>
    </xf>
    <xf numFmtId="0" fontId="21" fillId="0" borderId="1" xfId="2" applyFont="1" applyBorder="1" applyAlignment="1" applyProtection="1">
      <alignment vertical="center" wrapText="1"/>
      <protection locked="0"/>
    </xf>
    <xf numFmtId="4" fontId="21" fillId="2" borderId="0" xfId="0" applyNumberFormat="1" applyFont="1" applyFill="1" applyAlignment="1" applyProtection="1">
      <alignment vertical="center"/>
      <protection locked="0"/>
    </xf>
    <xf numFmtId="0" fontId="28" fillId="0" borderId="1" xfId="2" applyFont="1" applyBorder="1" applyAlignment="1" applyProtection="1">
      <alignment horizontal="right" vertical="center" wrapText="1"/>
      <protection locked="0"/>
    </xf>
    <xf numFmtId="4" fontId="26" fillId="2" borderId="18" xfId="2" applyNumberFormat="1" applyFont="1" applyFill="1" applyBorder="1" applyAlignment="1">
      <alignment horizontal="right" vertical="center"/>
    </xf>
    <xf numFmtId="9" fontId="21" fillId="2" borderId="0" xfId="1" applyFont="1" applyFill="1" applyAlignment="1" applyProtection="1">
      <alignment vertical="center"/>
      <protection locked="0"/>
    </xf>
    <xf numFmtId="0" fontId="26" fillId="2" borderId="0" xfId="0" applyFont="1" applyFill="1" applyAlignment="1" applyProtection="1">
      <alignment horizontal="center" vertical="center"/>
      <protection locked="0"/>
    </xf>
    <xf numFmtId="0" fontId="21" fillId="0" borderId="1" xfId="2" applyFont="1" applyBorder="1" applyAlignment="1" applyProtection="1">
      <alignment horizontal="left" vertical="center" wrapText="1"/>
      <protection locked="0"/>
    </xf>
    <xf numFmtId="0" fontId="21" fillId="0" borderId="0" xfId="0" applyFont="1" applyProtection="1">
      <protection locked="0"/>
    </xf>
    <xf numFmtId="0" fontId="21" fillId="0" borderId="0" xfId="0" applyFont="1" applyAlignment="1" applyProtection="1">
      <alignment horizontal="center"/>
      <protection locked="0"/>
    </xf>
    <xf numFmtId="9" fontId="21" fillId="0" borderId="0" xfId="1" applyFont="1" applyProtection="1">
      <protection locked="0"/>
    </xf>
    <xf numFmtId="9" fontId="21" fillId="0" borderId="0" xfId="0" applyNumberFormat="1" applyFont="1" applyProtection="1">
      <protection locked="0"/>
    </xf>
    <xf numFmtId="9" fontId="6" fillId="2" borderId="1" xfId="1" applyFont="1" applyFill="1" applyBorder="1" applyAlignment="1" applyProtection="1">
      <alignment horizontal="center" vertical="center"/>
    </xf>
    <xf numFmtId="4" fontId="24" fillId="9" borderId="1" xfId="2" applyNumberFormat="1" applyFont="1" applyFill="1" applyBorder="1" applyAlignment="1">
      <alignment horizontal="right" vertical="center"/>
    </xf>
    <xf numFmtId="4" fontId="23" fillId="9" borderId="1" xfId="2" applyNumberFormat="1" applyFont="1" applyFill="1" applyBorder="1" applyAlignment="1">
      <alignment horizontal="right" vertical="center"/>
    </xf>
    <xf numFmtId="4" fontId="5" fillId="2" borderId="46" xfId="2" applyNumberFormat="1" applyFont="1" applyFill="1" applyBorder="1" applyAlignment="1">
      <alignment horizontal="right" vertical="center"/>
    </xf>
    <xf numFmtId="4" fontId="5" fillId="2" borderId="42" xfId="2" applyNumberFormat="1" applyFont="1" applyFill="1" applyBorder="1" applyAlignment="1">
      <alignment horizontal="right" vertical="center"/>
    </xf>
    <xf numFmtId="4" fontId="15" fillId="2" borderId="20" xfId="2" applyNumberFormat="1" applyFont="1" applyFill="1" applyBorder="1" applyAlignment="1">
      <alignment horizontal="right" vertical="center"/>
    </xf>
    <xf numFmtId="4" fontId="15" fillId="2" borderId="43" xfId="2" applyNumberFormat="1" applyFont="1" applyFill="1" applyBorder="1" applyAlignment="1">
      <alignment horizontal="right" vertical="center"/>
    </xf>
    <xf numFmtId="10" fontId="8" fillId="2" borderId="24" xfId="0" applyNumberFormat="1" applyFont="1" applyFill="1" applyBorder="1" applyAlignment="1">
      <alignment horizontal="center" vertical="center"/>
    </xf>
    <xf numFmtId="4" fontId="5" fillId="9" borderId="1" xfId="2" applyNumberFormat="1" applyFont="1" applyFill="1" applyBorder="1" applyAlignment="1">
      <alignment horizontal="right" vertical="center"/>
    </xf>
    <xf numFmtId="4" fontId="5" fillId="9" borderId="18" xfId="2" applyNumberFormat="1" applyFont="1" applyFill="1" applyBorder="1" applyAlignment="1">
      <alignment horizontal="right" vertical="center"/>
    </xf>
    <xf numFmtId="4" fontId="19" fillId="2" borderId="37" xfId="2" applyNumberFormat="1" applyFont="1" applyFill="1" applyBorder="1" applyAlignment="1">
      <alignment horizontal="center" vertical="center"/>
    </xf>
    <xf numFmtId="4" fontId="7" fillId="10" borderId="1" xfId="2" applyNumberFormat="1" applyFont="1" applyFill="1" applyBorder="1" applyAlignment="1">
      <alignment horizontal="right" vertical="center"/>
    </xf>
    <xf numFmtId="0" fontId="3" fillId="0" borderId="1" xfId="2" applyFont="1" applyBorder="1" applyAlignment="1" applyProtection="1">
      <alignment vertical="center" wrapText="1"/>
      <protection locked="0"/>
    </xf>
    <xf numFmtId="0" fontId="31" fillId="2" borderId="8" xfId="0" applyFont="1" applyFill="1" applyBorder="1" applyProtection="1">
      <protection locked="0"/>
    </xf>
    <xf numFmtId="0" fontId="2" fillId="4" borderId="0" xfId="0" applyFont="1" applyFill="1" applyProtection="1">
      <protection locked="0"/>
    </xf>
    <xf numFmtId="49" fontId="7" fillId="2" borderId="17" xfId="2" quotePrefix="1" applyNumberFormat="1" applyFont="1" applyFill="1" applyBorder="1" applyAlignment="1" applyProtection="1">
      <alignment horizontal="right" vertical="center"/>
      <protection locked="0"/>
    </xf>
    <xf numFmtId="0" fontId="12" fillId="2" borderId="1" xfId="0" quotePrefix="1" applyFont="1" applyFill="1" applyBorder="1" applyAlignment="1" applyProtection="1">
      <alignment horizontal="left" vertical="center" wrapText="1"/>
      <protection locked="0"/>
    </xf>
    <xf numFmtId="4" fontId="33" fillId="2" borderId="46" xfId="2" applyNumberFormat="1" applyFont="1" applyFill="1" applyBorder="1" applyAlignment="1">
      <alignment horizontal="right" vertical="center"/>
    </xf>
    <xf numFmtId="4" fontId="33" fillId="2" borderId="42" xfId="2" applyNumberFormat="1" applyFont="1" applyFill="1" applyBorder="1" applyAlignment="1">
      <alignment horizontal="right" vertical="center"/>
    </xf>
    <xf numFmtId="4" fontId="34" fillId="5" borderId="1" xfId="2" applyNumberFormat="1" applyFont="1" applyFill="1" applyBorder="1" applyAlignment="1">
      <alignment horizontal="center" vertical="center" wrapText="1"/>
    </xf>
    <xf numFmtId="49" fontId="24" fillId="2" borderId="15" xfId="2" quotePrefix="1" applyNumberFormat="1" applyFont="1" applyFill="1" applyBorder="1" applyAlignment="1" applyProtection="1">
      <alignment horizontal="right" vertical="center"/>
      <protection locked="0"/>
    </xf>
    <xf numFmtId="0" fontId="24" fillId="2" borderId="2" xfId="2" applyFont="1" applyFill="1" applyBorder="1" applyAlignment="1" applyProtection="1">
      <alignment vertical="center" wrapText="1"/>
      <protection locked="0"/>
    </xf>
    <xf numFmtId="4" fontId="24" fillId="2" borderId="2" xfId="2" applyNumberFormat="1" applyFont="1" applyFill="1" applyBorder="1" applyAlignment="1">
      <alignment horizontal="right" vertical="center"/>
    </xf>
    <xf numFmtId="4" fontId="24" fillId="2" borderId="16" xfId="2" applyNumberFormat="1" applyFont="1" applyFill="1" applyBorder="1" applyAlignment="1">
      <alignment horizontal="right" vertical="center"/>
    </xf>
    <xf numFmtId="49" fontId="24" fillId="2" borderId="17" xfId="2" quotePrefix="1" applyNumberFormat="1" applyFont="1" applyFill="1" applyBorder="1" applyAlignment="1" applyProtection="1">
      <alignment horizontal="right" vertical="center"/>
      <protection locked="0"/>
    </xf>
    <xf numFmtId="49" fontId="24" fillId="0" borderId="23" xfId="2" applyNumberFormat="1" applyFont="1" applyBorder="1" applyAlignment="1" applyProtection="1">
      <alignment horizontal="right" vertical="center"/>
      <protection locked="0"/>
    </xf>
    <xf numFmtId="0" fontId="23" fillId="0" borderId="19" xfId="2" applyFont="1" applyBorder="1" applyAlignment="1" applyProtection="1">
      <alignment horizontal="right" vertical="center" wrapText="1"/>
      <protection locked="0"/>
    </xf>
    <xf numFmtId="4" fontId="23" fillId="0" borderId="47" xfId="2" applyNumberFormat="1" applyFont="1" applyBorder="1" applyAlignment="1">
      <alignment horizontal="right" vertical="center"/>
    </xf>
    <xf numFmtId="4" fontId="23" fillId="0" borderId="48" xfId="2" applyNumberFormat="1" applyFont="1" applyBorder="1" applyAlignment="1">
      <alignment horizontal="right" vertical="center"/>
    </xf>
    <xf numFmtId="4" fontId="23" fillId="2" borderId="20" xfId="2" applyNumberFormat="1" applyFont="1" applyFill="1" applyBorder="1" applyAlignment="1">
      <alignment horizontal="right" vertical="center"/>
    </xf>
    <xf numFmtId="4" fontId="23" fillId="2" borderId="43" xfId="2" applyNumberFormat="1" applyFont="1" applyFill="1" applyBorder="1" applyAlignment="1">
      <alignment horizontal="right" vertical="center"/>
    </xf>
    <xf numFmtId="0" fontId="23" fillId="2" borderId="13" xfId="2" applyFont="1" applyFill="1" applyBorder="1" applyAlignment="1">
      <alignment vertical="center" wrapText="1"/>
    </xf>
    <xf numFmtId="4" fontId="23" fillId="2" borderId="13" xfId="2" applyNumberFormat="1" applyFont="1" applyFill="1" applyBorder="1" applyAlignment="1">
      <alignment vertical="center" wrapText="1"/>
    </xf>
    <xf numFmtId="0" fontId="8" fillId="2" borderId="1" xfId="0" applyFont="1" applyFill="1" applyBorder="1" applyAlignment="1" applyProtection="1">
      <alignment horizontal="center" wrapText="1"/>
      <protection locked="0"/>
    </xf>
    <xf numFmtId="4" fontId="6" fillId="2" borderId="1" xfId="0" applyNumberFormat="1" applyFont="1" applyFill="1" applyBorder="1" applyProtection="1">
      <protection locked="0"/>
    </xf>
    <xf numFmtId="10" fontId="6" fillId="3" borderId="18" xfId="1" applyNumberFormat="1" applyFont="1" applyFill="1" applyBorder="1" applyAlignment="1" applyProtection="1">
      <alignment horizontal="center"/>
      <protection locked="0"/>
    </xf>
    <xf numFmtId="10" fontId="6" fillId="2" borderId="18" xfId="1" applyNumberFormat="1" applyFont="1" applyFill="1" applyBorder="1" applyAlignment="1" applyProtection="1">
      <alignment horizontal="center"/>
    </xf>
    <xf numFmtId="4" fontId="6" fillId="2" borderId="25" xfId="0" applyNumberFormat="1" applyFont="1" applyFill="1" applyBorder="1" applyProtection="1">
      <protection locked="0"/>
    </xf>
    <xf numFmtId="0" fontId="8" fillId="2" borderId="39" xfId="0" applyFont="1" applyFill="1" applyBorder="1" applyAlignment="1">
      <alignment vertical="center"/>
    </xf>
    <xf numFmtId="4" fontId="33" fillId="0" borderId="1" xfId="2" applyNumberFormat="1" applyFont="1" applyBorder="1" applyAlignment="1">
      <alignment horizontal="right" vertical="center"/>
    </xf>
    <xf numFmtId="4" fontId="1" fillId="0" borderId="18" xfId="2" applyNumberFormat="1" applyFont="1" applyBorder="1" applyAlignment="1">
      <alignment horizontal="right" vertical="center"/>
    </xf>
    <xf numFmtId="4" fontId="1" fillId="2" borderId="18" xfId="2" applyNumberFormat="1" applyFont="1" applyFill="1" applyBorder="1" applyAlignment="1">
      <alignment horizontal="right" vertical="center"/>
    </xf>
    <xf numFmtId="4" fontId="1" fillId="2" borderId="42" xfId="2" applyNumberFormat="1" applyFont="1" applyFill="1" applyBorder="1" applyAlignment="1">
      <alignment horizontal="right" vertical="center"/>
    </xf>
    <xf numFmtId="4" fontId="23" fillId="0" borderId="52" xfId="2" applyNumberFormat="1" applyFont="1" applyBorder="1" applyAlignment="1">
      <alignment horizontal="right" vertical="center"/>
    </xf>
    <xf numFmtId="0" fontId="7" fillId="2" borderId="33" xfId="2" quotePrefix="1" applyFont="1" applyFill="1" applyBorder="1" applyAlignment="1" applyProtection="1">
      <alignment horizontal="right" vertical="center" wrapText="1"/>
      <protection locked="0"/>
    </xf>
    <xf numFmtId="0" fontId="7" fillId="2" borderId="27" xfId="2" applyFont="1" applyFill="1" applyBorder="1" applyAlignment="1" applyProtection="1">
      <alignment horizontal="right" vertical="center"/>
      <protection locked="0"/>
    </xf>
    <xf numFmtId="0" fontId="7" fillId="2" borderId="27" xfId="2" quotePrefix="1" applyFont="1" applyFill="1" applyBorder="1" applyAlignment="1" applyProtection="1">
      <alignment horizontal="right" vertical="center"/>
      <protection locked="0"/>
    </xf>
    <xf numFmtId="4" fontId="24" fillId="10" borderId="2" xfId="2" applyNumberFormat="1" applyFont="1" applyFill="1" applyBorder="1" applyAlignment="1">
      <alignment horizontal="right" vertical="center"/>
    </xf>
    <xf numFmtId="0" fontId="26" fillId="0" borderId="17" xfId="2" applyFont="1" applyBorder="1" applyAlignment="1" applyProtection="1">
      <alignment horizontal="left" vertical="center" wrapText="1"/>
      <protection locked="0"/>
    </xf>
    <xf numFmtId="0" fontId="21" fillId="0" borderId="17" xfId="2" applyFont="1" applyBorder="1" applyAlignment="1" applyProtection="1">
      <alignment horizontal="left" vertical="center" wrapText="1"/>
      <protection locked="0"/>
    </xf>
    <xf numFmtId="0" fontId="21" fillId="0" borderId="41" xfId="2" applyFont="1" applyBorder="1" applyAlignment="1" applyProtection="1">
      <alignment horizontal="left" vertical="center" wrapText="1"/>
      <protection locked="0"/>
    </xf>
    <xf numFmtId="0" fontId="26" fillId="0" borderId="41" xfId="2" applyFont="1" applyBorder="1" applyAlignment="1" applyProtection="1">
      <alignment horizontal="left" vertical="center" wrapText="1"/>
      <protection locked="0"/>
    </xf>
    <xf numFmtId="0" fontId="8" fillId="0" borderId="21" xfId="2" applyFont="1" applyBorder="1" applyAlignment="1">
      <alignment vertical="center" wrapText="1"/>
    </xf>
    <xf numFmtId="0" fontId="8" fillId="0" borderId="13" xfId="2" applyFont="1" applyBorder="1" applyAlignment="1">
      <alignment horizontal="center" vertical="center" wrapText="1"/>
    </xf>
    <xf numFmtId="0" fontId="8" fillId="0" borderId="22" xfId="2" applyFont="1" applyBorder="1" applyAlignment="1">
      <alignment horizontal="right" vertical="center" wrapText="1"/>
    </xf>
    <xf numFmtId="0" fontId="6" fillId="2" borderId="0" xfId="0" applyFont="1" applyFill="1" applyAlignment="1">
      <alignment vertical="center"/>
    </xf>
    <xf numFmtId="4" fontId="6" fillId="2" borderId="0" xfId="0" applyNumberFormat="1" applyFont="1" applyFill="1"/>
    <xf numFmtId="0" fontId="20" fillId="0" borderId="17" xfId="2" applyFont="1" applyBorder="1" applyAlignment="1">
      <alignment horizontal="center" vertical="center" wrapText="1"/>
    </xf>
    <xf numFmtId="0" fontId="14" fillId="0" borderId="1" xfId="2" applyFont="1" applyBorder="1" applyAlignment="1">
      <alignment vertical="center" wrapText="1"/>
    </xf>
    <xf numFmtId="4" fontId="14" fillId="0" borderId="18" xfId="2" applyNumberFormat="1" applyFont="1" applyBorder="1" applyAlignment="1">
      <alignment horizontal="right" vertical="center"/>
    </xf>
    <xf numFmtId="0" fontId="8" fillId="2" borderId="1" xfId="0" applyFont="1" applyFill="1" applyBorder="1" applyAlignment="1">
      <alignment horizontal="center" vertical="center"/>
    </xf>
    <xf numFmtId="0" fontId="8" fillId="0" borderId="17" xfId="2" applyFont="1" applyBorder="1" applyAlignment="1">
      <alignment horizontal="center" vertical="center" wrapText="1"/>
    </xf>
    <xf numFmtId="0" fontId="8" fillId="0" borderId="1" xfId="2" applyFont="1" applyBorder="1" applyAlignment="1">
      <alignment vertical="center" wrapText="1"/>
    </xf>
    <xf numFmtId="4" fontId="8" fillId="0" borderId="18" xfId="2" applyNumberFormat="1" applyFont="1" applyBorder="1" applyAlignment="1">
      <alignment horizontal="right" vertical="center"/>
    </xf>
    <xf numFmtId="4" fontId="6" fillId="2" borderId="1" xfId="0" applyNumberFormat="1" applyFont="1" applyFill="1" applyBorder="1"/>
    <xf numFmtId="0" fontId="6" fillId="0" borderId="17" xfId="2" applyFont="1" applyBorder="1" applyAlignment="1">
      <alignment horizontal="center" vertical="center" wrapText="1"/>
    </xf>
    <xf numFmtId="0" fontId="6" fillId="0" borderId="1" xfId="2" applyFont="1" applyBorder="1" applyAlignment="1">
      <alignment vertical="center" wrapText="1"/>
    </xf>
    <xf numFmtId="4" fontId="6" fillId="0" borderId="18" xfId="2" applyNumberFormat="1" applyFont="1" applyBorder="1" applyAlignment="1">
      <alignment horizontal="right" vertical="center"/>
    </xf>
    <xf numFmtId="4" fontId="6" fillId="2" borderId="18" xfId="2" applyNumberFormat="1" applyFont="1" applyFill="1" applyBorder="1" applyAlignment="1">
      <alignment horizontal="right" vertical="center"/>
    </xf>
    <xf numFmtId="0" fontId="6" fillId="0" borderId="41" xfId="2" applyFont="1" applyBorder="1" applyAlignment="1">
      <alignment horizontal="center" vertical="center" wrapText="1"/>
    </xf>
    <xf numFmtId="4" fontId="6" fillId="0" borderId="42" xfId="2" applyNumberFormat="1" applyFont="1" applyBorder="1" applyAlignment="1">
      <alignment horizontal="right" vertical="center"/>
    </xf>
    <xf numFmtId="0" fontId="8" fillId="0" borderId="41" xfId="2" applyFont="1" applyBorder="1" applyAlignment="1">
      <alignment horizontal="center" vertical="center" wrapText="1"/>
    </xf>
    <xf numFmtId="4" fontId="8" fillId="0" borderId="42" xfId="2" applyNumberFormat="1" applyFont="1" applyBorder="1" applyAlignment="1">
      <alignment horizontal="right" vertical="center"/>
    </xf>
    <xf numFmtId="0" fontId="6" fillId="0" borderId="46" xfId="2" applyFont="1" applyBorder="1" applyAlignment="1">
      <alignment vertical="center" wrapText="1"/>
    </xf>
    <xf numFmtId="0" fontId="8" fillId="0" borderId="46" xfId="2" applyFont="1" applyBorder="1" applyAlignment="1">
      <alignment vertical="center" wrapText="1"/>
    </xf>
    <xf numFmtId="4" fontId="8" fillId="2" borderId="42" xfId="2" applyNumberFormat="1" applyFont="1" applyFill="1" applyBorder="1" applyAlignment="1">
      <alignment horizontal="right" vertical="center"/>
    </xf>
    <xf numFmtId="4" fontId="6" fillId="2" borderId="0" xfId="0" applyNumberFormat="1" applyFont="1" applyFill="1" applyAlignment="1">
      <alignment vertical="center"/>
    </xf>
    <xf numFmtId="9" fontId="6" fillId="2" borderId="0" xfId="1" applyFont="1" applyFill="1" applyAlignment="1" applyProtection="1">
      <alignment vertical="center"/>
    </xf>
    <xf numFmtId="0" fontId="6" fillId="0" borderId="1" xfId="2" applyFont="1" applyBorder="1" applyAlignment="1">
      <alignment horizontal="left" vertical="center" wrapText="1"/>
    </xf>
    <xf numFmtId="0" fontId="6" fillId="0" borderId="1" xfId="2" applyFont="1" applyBorder="1" applyAlignment="1">
      <alignment horizontal="center" vertical="center" wrapText="1"/>
    </xf>
    <xf numFmtId="4" fontId="6" fillId="2" borderId="18" xfId="2" applyNumberFormat="1" applyFont="1" applyFill="1" applyBorder="1" applyAlignment="1">
      <alignment horizontal="center" vertical="center"/>
    </xf>
    <xf numFmtId="4" fontId="6" fillId="2" borderId="1" xfId="2" applyNumberFormat="1" applyFont="1" applyFill="1" applyBorder="1" applyAlignment="1">
      <alignment horizontal="right" vertical="center"/>
    </xf>
    <xf numFmtId="0" fontId="6" fillId="2" borderId="17" xfId="0" applyFont="1" applyFill="1" applyBorder="1"/>
    <xf numFmtId="0" fontId="6" fillId="2" borderId="1" xfId="0" applyFont="1" applyFill="1" applyBorder="1"/>
    <xf numFmtId="4" fontId="6" fillId="2" borderId="25" xfId="0" applyNumberFormat="1" applyFont="1" applyFill="1" applyBorder="1"/>
    <xf numFmtId="0" fontId="8" fillId="2" borderId="1" xfId="0" applyFont="1" applyFill="1" applyBorder="1" applyAlignment="1">
      <alignment horizontal="center" wrapText="1"/>
    </xf>
    <xf numFmtId="0" fontId="8" fillId="2" borderId="21" xfId="2" applyFont="1" applyFill="1" applyBorder="1" applyAlignment="1">
      <alignment vertical="center" wrapText="1"/>
    </xf>
    <xf numFmtId="0" fontId="8" fillId="2" borderId="22" xfId="2" applyFont="1" applyFill="1" applyBorder="1" applyAlignment="1">
      <alignment horizontal="right" vertical="center" wrapText="1"/>
    </xf>
    <xf numFmtId="0" fontId="20" fillId="2" borderId="17" xfId="2" applyFont="1" applyFill="1" applyBorder="1" applyAlignment="1">
      <alignment horizontal="center" vertical="center" wrapText="1"/>
    </xf>
    <xf numFmtId="0" fontId="14" fillId="2" borderId="1" xfId="2" applyFont="1" applyFill="1" applyBorder="1" applyAlignment="1">
      <alignment vertical="center" wrapText="1"/>
    </xf>
    <xf numFmtId="0" fontId="8" fillId="2" borderId="17" xfId="2" applyFont="1" applyFill="1" applyBorder="1" applyAlignment="1">
      <alignment horizontal="center" vertical="center" wrapText="1"/>
    </xf>
    <xf numFmtId="0" fontId="8" fillId="2" borderId="1" xfId="2" applyFont="1" applyFill="1" applyBorder="1" applyAlignment="1">
      <alignment vertical="center" wrapText="1"/>
    </xf>
    <xf numFmtId="0" fontId="6" fillId="2" borderId="17" xfId="2" applyFont="1" applyFill="1" applyBorder="1" applyAlignment="1">
      <alignment horizontal="center" vertical="center" wrapText="1"/>
    </xf>
    <xf numFmtId="0" fontId="6" fillId="2" borderId="1" xfId="2" applyFont="1" applyFill="1" applyBorder="1" applyAlignment="1">
      <alignment vertical="center" wrapText="1"/>
    </xf>
    <xf numFmtId="0" fontId="6" fillId="2" borderId="41"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6" fillId="2" borderId="46" xfId="2" applyFont="1" applyFill="1" applyBorder="1" applyAlignment="1">
      <alignment vertical="center" wrapText="1"/>
    </xf>
    <xf numFmtId="0" fontId="8" fillId="2" borderId="46" xfId="2" applyFont="1" applyFill="1" applyBorder="1" applyAlignment="1">
      <alignment vertical="center" wrapText="1"/>
    </xf>
    <xf numFmtId="0" fontId="6" fillId="2" borderId="1" xfId="2" applyFont="1" applyFill="1" applyBorder="1" applyAlignment="1">
      <alignment horizontal="left" vertical="center" wrapText="1"/>
    </xf>
    <xf numFmtId="0" fontId="6" fillId="2" borderId="1" xfId="2" applyFont="1" applyFill="1" applyBorder="1" applyAlignment="1">
      <alignment horizontal="center" vertical="center" wrapText="1"/>
    </xf>
    <xf numFmtId="0" fontId="21" fillId="0" borderId="0" xfId="0" applyFont="1"/>
    <xf numFmtId="9" fontId="21" fillId="0" borderId="0" xfId="0" applyNumberFormat="1" applyFont="1"/>
    <xf numFmtId="0" fontId="8" fillId="2" borderId="1" xfId="0" applyFont="1" applyFill="1" applyBorder="1" applyAlignment="1">
      <alignment horizontal="center" vertical="center" wrapText="1"/>
    </xf>
    <xf numFmtId="4" fontId="24" fillId="3" borderId="1" xfId="2" applyNumberFormat="1" applyFont="1" applyFill="1" applyBorder="1" applyAlignment="1">
      <alignment horizontal="right" vertical="center"/>
    </xf>
    <xf numFmtId="4" fontId="24" fillId="3" borderId="2" xfId="2" applyNumberFormat="1" applyFont="1" applyFill="1" applyBorder="1" applyAlignment="1">
      <alignment horizontal="right" vertical="center"/>
    </xf>
    <xf numFmtId="4" fontId="6" fillId="4" borderId="0" xfId="0" applyNumberFormat="1" applyFont="1" applyFill="1" applyProtection="1">
      <protection locked="0"/>
    </xf>
    <xf numFmtId="4" fontId="7" fillId="2" borderId="0" xfId="2" applyNumberFormat="1" applyFont="1" applyFill="1" applyAlignment="1" applyProtection="1">
      <alignment horizontal="left" vertical="center"/>
      <protection locked="0"/>
    </xf>
    <xf numFmtId="0" fontId="12" fillId="2" borderId="1" xfId="0" applyFont="1" applyFill="1" applyBorder="1" applyAlignment="1">
      <alignment horizontal="left" vertical="center" wrapText="1"/>
    </xf>
    <xf numFmtId="0" fontId="12" fillId="2" borderId="25" xfId="0" applyFont="1" applyFill="1" applyBorder="1" applyAlignment="1">
      <alignment horizontal="left"/>
    </xf>
    <xf numFmtId="0" fontId="12" fillId="2" borderId="26" xfId="0" applyFont="1" applyFill="1" applyBorder="1" applyAlignment="1">
      <alignment horizontal="left"/>
    </xf>
    <xf numFmtId="0" fontId="12" fillId="2" borderId="27" xfId="0" applyFont="1" applyFill="1" applyBorder="1" applyAlignment="1">
      <alignment horizontal="left"/>
    </xf>
    <xf numFmtId="0" fontId="17" fillId="7" borderId="1" xfId="0" applyFont="1" applyFill="1" applyBorder="1" applyAlignment="1">
      <alignment horizontal="center" vertical="center"/>
    </xf>
    <xf numFmtId="0" fontId="17" fillId="7" borderId="25" xfId="0" applyFont="1" applyFill="1" applyBorder="1" applyAlignment="1">
      <alignment horizontal="center" vertical="center"/>
    </xf>
    <xf numFmtId="0" fontId="17" fillId="7" borderId="26" xfId="0" applyFont="1" applyFill="1" applyBorder="1" applyAlignment="1">
      <alignment horizontal="center" vertical="center"/>
    </xf>
    <xf numFmtId="0" fontId="17" fillId="7" borderId="27" xfId="0" applyFont="1" applyFill="1" applyBorder="1" applyAlignment="1">
      <alignment horizontal="center" vertical="center"/>
    </xf>
    <xf numFmtId="0" fontId="8" fillId="2" borderId="1" xfId="0" quotePrefix="1" applyFont="1" applyFill="1" applyBorder="1" applyAlignment="1" applyProtection="1">
      <alignment horizontal="left" vertical="center" wrapText="1"/>
      <protection locked="0"/>
    </xf>
    <xf numFmtId="0" fontId="6" fillId="2" borderId="1" xfId="0" quotePrefix="1"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protection locked="0"/>
    </xf>
    <xf numFmtId="0" fontId="26" fillId="2" borderId="6"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6" xfId="0" applyFont="1" applyFill="1" applyBorder="1" applyAlignment="1">
      <alignment horizontal="center" vertical="center"/>
    </xf>
    <xf numFmtId="0" fontId="26" fillId="2" borderId="0" xfId="0" applyFont="1" applyFill="1" applyAlignment="1">
      <alignment horizontal="center" vertical="center"/>
    </xf>
    <xf numFmtId="49" fontId="23" fillId="2" borderId="38" xfId="2" quotePrefix="1" applyNumberFormat="1" applyFont="1" applyFill="1" applyBorder="1" applyAlignment="1">
      <alignment horizontal="center" vertical="center"/>
    </xf>
    <xf numFmtId="49" fontId="23" fillId="2" borderId="44" xfId="2" quotePrefix="1" applyNumberFormat="1" applyFont="1" applyFill="1" applyBorder="1" applyAlignment="1">
      <alignment horizontal="center" vertical="center"/>
    </xf>
    <xf numFmtId="49" fontId="23" fillId="8" borderId="38" xfId="2" applyNumberFormat="1" applyFont="1" applyFill="1" applyBorder="1" applyAlignment="1" applyProtection="1">
      <alignment horizontal="left" vertical="center" wrapText="1"/>
      <protection locked="0"/>
    </xf>
    <xf numFmtId="49" fontId="23" fillId="8" borderId="40" xfId="2" applyNumberFormat="1" applyFont="1" applyFill="1" applyBorder="1" applyAlignment="1" applyProtection="1">
      <alignment horizontal="left" vertical="center" wrapText="1"/>
      <protection locked="0"/>
    </xf>
    <xf numFmtId="49" fontId="23" fillId="8" borderId="39" xfId="2" applyNumberFormat="1" applyFont="1" applyFill="1" applyBorder="1" applyAlignment="1" applyProtection="1">
      <alignment horizontal="left" vertical="center" wrapText="1"/>
      <protection locked="0"/>
    </xf>
    <xf numFmtId="0" fontId="23" fillId="2" borderId="38" xfId="2" applyFont="1" applyFill="1" applyBorder="1" applyAlignment="1">
      <alignment horizontal="center" vertical="center" wrapText="1"/>
    </xf>
    <xf numFmtId="0" fontId="23" fillId="2" borderId="44" xfId="2" applyFont="1" applyFill="1" applyBorder="1" applyAlignment="1">
      <alignment horizontal="center" vertical="center" wrapText="1"/>
    </xf>
    <xf numFmtId="0" fontId="23" fillId="6" borderId="49" xfId="2" applyFont="1" applyFill="1" applyBorder="1" applyAlignment="1">
      <alignment horizontal="center" vertical="center" wrapText="1"/>
    </xf>
    <xf numFmtId="0" fontId="23" fillId="6" borderId="40" xfId="2" applyFont="1" applyFill="1" applyBorder="1" applyAlignment="1">
      <alignment horizontal="center" vertical="center" wrapText="1"/>
    </xf>
    <xf numFmtId="0" fontId="23" fillId="6" borderId="39" xfId="2" applyFont="1" applyFill="1" applyBorder="1" applyAlignment="1">
      <alignment horizontal="center" vertical="center" wrapText="1"/>
    </xf>
    <xf numFmtId="0" fontId="23" fillId="2" borderId="50" xfId="2" applyFont="1" applyFill="1" applyBorder="1" applyAlignment="1">
      <alignment horizontal="left" vertical="center"/>
    </xf>
    <xf numFmtId="0" fontId="23" fillId="2" borderId="26" xfId="2" applyFont="1" applyFill="1" applyBorder="1" applyAlignment="1">
      <alignment horizontal="left" vertical="center"/>
    </xf>
    <xf numFmtId="0" fontId="23" fillId="2" borderId="51" xfId="2" applyFont="1" applyFill="1" applyBorder="1" applyAlignment="1">
      <alignment horizontal="left" vertical="center"/>
    </xf>
    <xf numFmtId="0" fontId="23" fillId="2" borderId="54" xfId="2" applyFont="1" applyFill="1" applyBorder="1" applyAlignment="1">
      <alignment horizontal="left" vertical="center"/>
    </xf>
    <xf numFmtId="0" fontId="23" fillId="2" borderId="55" xfId="2" applyFont="1" applyFill="1" applyBorder="1" applyAlignment="1">
      <alignment horizontal="left" vertical="center"/>
    </xf>
    <xf numFmtId="0" fontId="23" fillId="2" borderId="56" xfId="2" applyFont="1" applyFill="1" applyBorder="1" applyAlignment="1">
      <alignment horizontal="left" vertical="center"/>
    </xf>
    <xf numFmtId="49" fontId="23" fillId="2" borderId="50" xfId="2" applyNumberFormat="1" applyFont="1" applyFill="1" applyBorder="1" applyAlignment="1" applyProtection="1">
      <alignment vertical="center" wrapText="1"/>
      <protection locked="0"/>
    </xf>
    <xf numFmtId="49" fontId="23" fillId="2" borderId="26" xfId="2" applyNumberFormat="1" applyFont="1" applyFill="1" applyBorder="1" applyAlignment="1" applyProtection="1">
      <alignment vertical="center" wrapText="1"/>
      <protection locked="0"/>
    </xf>
    <xf numFmtId="49" fontId="23" fillId="2" borderId="51" xfId="2" applyNumberFormat="1" applyFont="1" applyFill="1" applyBorder="1" applyAlignment="1" applyProtection="1">
      <alignment vertical="center" wrapText="1"/>
      <protection locked="0"/>
    </xf>
    <xf numFmtId="0" fontId="26" fillId="2" borderId="0" xfId="0" applyFont="1" applyFill="1" applyAlignment="1" applyProtection="1">
      <alignment horizontal="left" wrapText="1"/>
      <protection locked="0"/>
    </xf>
    <xf numFmtId="0" fontId="30" fillId="2" borderId="0" xfId="0" applyFont="1" applyFill="1" applyAlignment="1" applyProtection="1">
      <alignment horizontal="right"/>
      <protection locked="0"/>
    </xf>
    <xf numFmtId="0" fontId="29" fillId="2" borderId="0" xfId="0" applyFont="1" applyFill="1" applyAlignment="1" applyProtection="1">
      <alignment horizontal="center"/>
      <protection locked="0"/>
    </xf>
    <xf numFmtId="4" fontId="34" fillId="5" borderId="14" xfId="2" applyNumberFormat="1" applyFont="1" applyFill="1" applyBorder="1" applyAlignment="1">
      <alignment horizontal="center" vertical="center" wrapText="1"/>
    </xf>
    <xf numFmtId="4" fontId="34" fillId="5" borderId="57" xfId="2" applyNumberFormat="1" applyFont="1" applyFill="1" applyBorder="1" applyAlignment="1">
      <alignment horizontal="center" vertical="center" wrapText="1"/>
    </xf>
    <xf numFmtId="4" fontId="34" fillId="5" borderId="12" xfId="2" applyNumberFormat="1" applyFont="1" applyFill="1" applyBorder="1" applyAlignment="1">
      <alignment horizontal="center" vertical="center" wrapText="1"/>
    </xf>
    <xf numFmtId="4" fontId="34" fillId="5" borderId="53" xfId="2" applyNumberFormat="1" applyFont="1" applyFill="1" applyBorder="1" applyAlignment="1">
      <alignment horizontal="center" vertical="center" wrapText="1"/>
    </xf>
    <xf numFmtId="49" fontId="34" fillId="5" borderId="11" xfId="2" applyNumberFormat="1" applyFont="1" applyFill="1" applyBorder="1" applyAlignment="1" applyProtection="1">
      <alignment horizontal="center" vertical="center" wrapText="1"/>
      <protection locked="0"/>
    </xf>
    <xf numFmtId="49" fontId="34" fillId="5" borderId="60" xfId="2" applyNumberFormat="1" applyFont="1" applyFill="1" applyBorder="1" applyAlignment="1" applyProtection="1">
      <alignment horizontal="center" vertical="center" wrapText="1"/>
      <protection locked="0"/>
    </xf>
    <xf numFmtId="0" fontId="34" fillId="5" borderId="12" xfId="2" applyFont="1" applyFill="1" applyBorder="1" applyAlignment="1">
      <alignment horizontal="center" vertical="center" wrapText="1"/>
    </xf>
    <xf numFmtId="0" fontId="34" fillId="5" borderId="53" xfId="2" applyFont="1" applyFill="1" applyBorder="1" applyAlignment="1">
      <alignment horizontal="center" vertical="center" wrapText="1"/>
    </xf>
    <xf numFmtId="4" fontId="34" fillId="5" borderId="58" xfId="2" applyNumberFormat="1" applyFont="1" applyFill="1" applyBorder="1" applyAlignment="1">
      <alignment horizontal="center" vertical="center" wrapText="1"/>
    </xf>
    <xf numFmtId="4" fontId="34" fillId="5" borderId="59" xfId="2" applyNumberFormat="1" applyFont="1" applyFill="1" applyBorder="1" applyAlignment="1">
      <alignment horizontal="center" vertical="center" wrapText="1"/>
    </xf>
    <xf numFmtId="4" fontId="6" fillId="2" borderId="25" xfId="0" applyNumberFormat="1" applyFont="1" applyFill="1" applyBorder="1" applyAlignment="1">
      <alignment horizontal="center"/>
    </xf>
    <xf numFmtId="4" fontId="6" fillId="2" borderId="27" xfId="0" applyNumberFormat="1" applyFont="1" applyFill="1" applyBorder="1" applyAlignment="1">
      <alignment horizontal="center"/>
    </xf>
    <xf numFmtId="4" fontId="13" fillId="3" borderId="25" xfId="0" applyNumberFormat="1" applyFont="1" applyFill="1" applyBorder="1" applyAlignment="1" applyProtection="1">
      <alignment horizontal="center"/>
      <protection locked="0"/>
    </xf>
    <xf numFmtId="4" fontId="13" fillId="3" borderId="27" xfId="0" applyNumberFormat="1" applyFont="1" applyFill="1" applyBorder="1" applyAlignment="1" applyProtection="1">
      <alignment horizontal="center"/>
      <protection locked="0"/>
    </xf>
    <xf numFmtId="4" fontId="8" fillId="2" borderId="1" xfId="0" applyNumberFormat="1" applyFont="1" applyFill="1" applyBorder="1" applyAlignment="1">
      <alignment horizontal="center" vertical="center" wrapText="1"/>
    </xf>
    <xf numFmtId="0" fontId="35" fillId="2" borderId="23" xfId="0" applyFont="1" applyFill="1" applyBorder="1" applyAlignment="1" applyProtection="1">
      <alignment horizontal="center"/>
      <protection locked="0"/>
    </xf>
    <xf numFmtId="0" fontId="35" fillId="2" borderId="19"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6" fillId="2" borderId="18" xfId="0" applyFont="1" applyFill="1" applyBorder="1" applyAlignment="1" applyProtection="1">
      <alignment horizontal="center"/>
      <protection locked="0"/>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49" fontId="10" fillId="5" borderId="12" xfId="2" applyNumberFormat="1" applyFont="1" applyFill="1" applyBorder="1" applyAlignment="1" applyProtection="1">
      <alignment horizontal="center" vertical="center" wrapText="1"/>
      <protection locked="0"/>
    </xf>
    <xf numFmtId="49" fontId="10" fillId="5" borderId="47" xfId="2" applyNumberFormat="1" applyFont="1" applyFill="1" applyBorder="1" applyAlignment="1" applyProtection="1">
      <alignment horizontal="center" vertical="center" wrapText="1"/>
      <protection locked="0"/>
    </xf>
    <xf numFmtId="0" fontId="10" fillId="5" borderId="12" xfId="2" applyFont="1" applyFill="1" applyBorder="1" applyAlignment="1" applyProtection="1">
      <alignment horizontal="center" vertical="center" wrapText="1"/>
      <protection locked="0"/>
    </xf>
    <xf numFmtId="0" fontId="10" fillId="5" borderId="47" xfId="2" applyFont="1" applyFill="1" applyBorder="1" applyAlignment="1" applyProtection="1">
      <alignment horizontal="center" vertical="center" wrapText="1"/>
      <protection locked="0"/>
    </xf>
    <xf numFmtId="4" fontId="10" fillId="5" borderId="13" xfId="2" applyNumberFormat="1" applyFont="1" applyFill="1" applyBorder="1" applyAlignment="1" applyProtection="1">
      <alignment horizontal="center" vertical="center" wrapText="1"/>
      <protection locked="0"/>
    </xf>
    <xf numFmtId="4" fontId="10" fillId="5" borderId="12" xfId="2" applyNumberFormat="1" applyFont="1" applyFill="1" applyBorder="1" applyAlignment="1" applyProtection="1">
      <alignment horizontal="center" vertical="center" wrapText="1"/>
      <protection locked="0"/>
    </xf>
    <xf numFmtId="4" fontId="10" fillId="5" borderId="47" xfId="2" applyNumberFormat="1"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4" fontId="10" fillId="5" borderId="14" xfId="2" applyNumberFormat="1" applyFont="1" applyFill="1" applyBorder="1" applyAlignment="1" applyProtection="1">
      <alignment horizontal="center" vertical="center" wrapText="1"/>
      <protection locked="0"/>
    </xf>
    <xf numFmtId="4" fontId="10" fillId="5" borderId="48" xfId="2" applyNumberFormat="1" applyFont="1" applyFill="1" applyBorder="1" applyAlignment="1" applyProtection="1">
      <alignment horizontal="center" vertical="center" wrapText="1"/>
      <protection locked="0"/>
    </xf>
    <xf numFmtId="49" fontId="10" fillId="5" borderId="3" xfId="2" applyNumberFormat="1" applyFont="1" applyFill="1" applyBorder="1" applyAlignment="1" applyProtection="1">
      <alignment horizontal="center" vertical="center" wrapText="1"/>
      <protection locked="0"/>
    </xf>
    <xf numFmtId="49" fontId="10" fillId="5" borderId="6" xfId="2" applyNumberFormat="1" applyFont="1" applyFill="1" applyBorder="1" applyAlignment="1" applyProtection="1">
      <alignment horizontal="center" vertical="center" wrapText="1"/>
      <protection locked="0"/>
    </xf>
    <xf numFmtId="0" fontId="8" fillId="2" borderId="32" xfId="0" applyFont="1" applyFill="1" applyBorder="1" applyAlignment="1">
      <alignment horizontal="center" vertical="center" wrapText="1"/>
    </xf>
    <xf numFmtId="0" fontId="8" fillId="2" borderId="34" xfId="0" applyFont="1" applyFill="1" applyBorder="1" applyAlignment="1">
      <alignment horizontal="center" vertical="center" wrapText="1"/>
    </xf>
    <xf numFmtId="49" fontId="15" fillId="8" borderId="38" xfId="2" applyNumberFormat="1" applyFont="1" applyFill="1" applyBorder="1" applyAlignment="1" applyProtection="1">
      <alignment horizontal="left" vertical="center" wrapText="1"/>
      <protection locked="0"/>
    </xf>
    <xf numFmtId="49" fontId="15" fillId="8" borderId="40" xfId="2" applyNumberFormat="1" applyFont="1" applyFill="1" applyBorder="1" applyAlignment="1" applyProtection="1">
      <alignment horizontal="left" vertical="center" wrapText="1"/>
      <protection locked="0"/>
    </xf>
    <xf numFmtId="49" fontId="15" fillId="8" borderId="39" xfId="2" applyNumberFormat="1" applyFont="1" applyFill="1" applyBorder="1" applyAlignment="1" applyProtection="1">
      <alignment horizontal="left" vertical="center" wrapText="1"/>
      <protection locked="0"/>
    </xf>
    <xf numFmtId="0" fontId="8" fillId="2" borderId="38"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5" fillId="2" borderId="1" xfId="2" applyFont="1" applyFill="1" applyBorder="1" applyAlignment="1">
      <alignment horizontal="left" vertical="center"/>
    </xf>
    <xf numFmtId="0" fontId="7" fillId="2" borderId="1" xfId="2" applyFont="1" applyFill="1" applyBorder="1" applyAlignment="1">
      <alignment horizontal="left" vertical="center"/>
    </xf>
    <xf numFmtId="0" fontId="7" fillId="2" borderId="18" xfId="2" applyFont="1" applyFill="1" applyBorder="1" applyAlignment="1">
      <alignment horizontal="left" vertical="center"/>
    </xf>
    <xf numFmtId="0" fontId="5" fillId="2" borderId="1" xfId="2" applyFont="1" applyFill="1" applyBorder="1" applyAlignment="1" applyProtection="1">
      <alignment horizontal="left" vertical="center"/>
      <protection locked="0"/>
    </xf>
    <xf numFmtId="0" fontId="7" fillId="2" borderId="1" xfId="2" applyFont="1" applyFill="1" applyBorder="1" applyAlignment="1" applyProtection="1">
      <alignment horizontal="left" vertical="center"/>
      <protection locked="0"/>
    </xf>
    <xf numFmtId="0" fontId="7" fillId="2" borderId="18" xfId="2" applyFont="1" applyFill="1" applyBorder="1" applyAlignment="1" applyProtection="1">
      <alignment horizontal="left" vertical="center"/>
      <protection locked="0"/>
    </xf>
    <xf numFmtId="0" fontId="5" fillId="2" borderId="2" xfId="2" applyFont="1" applyFill="1" applyBorder="1" applyAlignment="1" applyProtection="1">
      <alignment horizontal="left" vertical="center"/>
      <protection locked="0"/>
    </xf>
    <xf numFmtId="0" fontId="7" fillId="2" borderId="2" xfId="2" applyFont="1" applyFill="1" applyBorder="1" applyAlignment="1" applyProtection="1">
      <alignment horizontal="left" vertical="center"/>
      <protection locked="0"/>
    </xf>
    <xf numFmtId="0" fontId="7" fillId="2" borderId="16" xfId="2" applyFont="1" applyFill="1" applyBorder="1" applyAlignment="1" applyProtection="1">
      <alignment horizontal="left" vertical="center"/>
      <protection locked="0"/>
    </xf>
    <xf numFmtId="0" fontId="12" fillId="9" borderId="50" xfId="0" quotePrefix="1" applyFont="1" applyFill="1" applyBorder="1" applyAlignment="1" applyProtection="1">
      <alignment horizontal="center" vertical="center" wrapText="1"/>
      <protection locked="0"/>
    </xf>
    <xf numFmtId="0" fontId="12" fillId="9" borderId="27" xfId="0" quotePrefix="1" applyFont="1" applyFill="1" applyBorder="1" applyAlignment="1" applyProtection="1">
      <alignment horizontal="center" vertical="center" wrapText="1"/>
      <protection locked="0"/>
    </xf>
    <xf numFmtId="0" fontId="14" fillId="2" borderId="49"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32" fillId="0" borderId="25" xfId="0" applyFont="1" applyBorder="1" applyAlignment="1">
      <alignment horizontal="left" vertical="center" wrapText="1"/>
    </xf>
    <xf numFmtId="0" fontId="32" fillId="0" borderId="26" xfId="0" applyFont="1" applyBorder="1" applyAlignment="1">
      <alignment horizontal="left" vertical="center" wrapText="1"/>
    </xf>
    <xf numFmtId="0" fontId="32" fillId="0" borderId="51" xfId="0" applyFont="1" applyBorder="1" applyAlignment="1">
      <alignment horizontal="left" vertical="center" wrapText="1"/>
    </xf>
    <xf numFmtId="4" fontId="8" fillId="2" borderId="1" xfId="0" applyNumberFormat="1" applyFont="1" applyFill="1" applyBorder="1" applyAlignment="1">
      <alignment horizontal="center" vertical="center"/>
    </xf>
    <xf numFmtId="0" fontId="14" fillId="2" borderId="49" xfId="0" applyFont="1" applyFill="1" applyBorder="1" applyAlignment="1" applyProtection="1">
      <alignment horizontal="center" vertical="center" wrapText="1"/>
      <protection locked="0"/>
    </xf>
    <xf numFmtId="0" fontId="14" fillId="2" borderId="44" xfId="0"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5" fillId="2" borderId="28" xfId="0" applyFont="1" applyFill="1" applyBorder="1" applyAlignment="1">
      <alignment horizontal="left" vertical="top" wrapText="1"/>
    </xf>
    <xf numFmtId="0" fontId="5" fillId="2" borderId="31" xfId="0" applyFont="1" applyFill="1" applyBorder="1" applyAlignment="1">
      <alignment horizontal="left" vertical="top" wrapText="1"/>
    </xf>
  </cellXfs>
  <cellStyles count="3">
    <cellStyle name="Normal" xfId="0" builtinId="0"/>
    <cellStyle name="Normal 2" xfId="2"/>
    <cellStyle name="Percent" xfId="1" builtinId="5"/>
  </cellStyles>
  <dxfs count="104">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2:P9"/>
  <sheetViews>
    <sheetView workbookViewId="0">
      <selection activeCell="L16" sqref="L16"/>
    </sheetView>
  </sheetViews>
  <sheetFormatPr defaultColWidth="8.7109375" defaultRowHeight="12.75"/>
  <cols>
    <col min="1" max="1" width="5.7109375" style="61" customWidth="1"/>
    <col min="2" max="2" width="4.7109375" style="61" customWidth="1"/>
    <col min="3" max="3" width="25.7109375" style="61" customWidth="1"/>
    <col min="4" max="15" width="8.7109375" style="61"/>
    <col min="16" max="16" width="3.42578125" style="61" customWidth="1"/>
    <col min="17" max="16384" width="8.7109375" style="61"/>
  </cols>
  <sheetData>
    <row r="2" spans="2:16">
      <c r="B2" s="62"/>
      <c r="C2" s="62"/>
      <c r="D2" s="62"/>
      <c r="E2" s="62"/>
      <c r="F2" s="62"/>
      <c r="G2" s="62"/>
      <c r="H2" s="62"/>
      <c r="I2" s="62"/>
      <c r="J2" s="62"/>
      <c r="K2" s="62"/>
      <c r="L2" s="62"/>
      <c r="M2" s="62"/>
      <c r="N2" s="62"/>
      <c r="O2" s="62"/>
      <c r="P2" s="62"/>
    </row>
    <row r="3" spans="2:16">
      <c r="B3" s="62"/>
      <c r="C3" s="66" t="s">
        <v>0</v>
      </c>
      <c r="D3" s="275" t="s">
        <v>1</v>
      </c>
      <c r="E3" s="276"/>
      <c r="F3" s="276"/>
      <c r="G3" s="276"/>
      <c r="H3" s="276"/>
      <c r="I3" s="276"/>
      <c r="J3" s="276"/>
      <c r="K3" s="276"/>
      <c r="L3" s="276"/>
      <c r="M3" s="276"/>
      <c r="N3" s="277"/>
      <c r="O3" s="62"/>
      <c r="P3" s="62"/>
    </row>
    <row r="4" spans="2:16">
      <c r="B4" s="62"/>
      <c r="C4" s="62"/>
      <c r="D4" s="62"/>
      <c r="E4" s="62"/>
      <c r="F4" s="62"/>
      <c r="G4" s="62"/>
      <c r="H4" s="62"/>
      <c r="I4" s="62"/>
      <c r="J4" s="62"/>
      <c r="K4" s="62"/>
      <c r="L4" s="62"/>
      <c r="M4" s="62"/>
      <c r="N4" s="62"/>
      <c r="O4" s="62"/>
      <c r="P4" s="62"/>
    </row>
    <row r="5" spans="2:16">
      <c r="B5" s="62"/>
      <c r="C5" s="67" t="s">
        <v>2</v>
      </c>
      <c r="D5" s="63" t="s">
        <v>3</v>
      </c>
      <c r="E5" s="64"/>
      <c r="F5" s="64"/>
      <c r="G5" s="64"/>
      <c r="H5" s="64"/>
      <c r="I5" s="64"/>
      <c r="J5" s="64"/>
      <c r="K5" s="64"/>
      <c r="L5" s="64"/>
      <c r="M5" s="65"/>
      <c r="N5" s="62"/>
      <c r="O5" s="62"/>
      <c r="P5" s="62"/>
    </row>
    <row r="6" spans="2:16">
      <c r="B6" s="62"/>
      <c r="C6" s="62"/>
      <c r="D6" s="62"/>
      <c r="E6" s="62"/>
      <c r="F6" s="62"/>
      <c r="G6" s="62"/>
      <c r="H6" s="62"/>
      <c r="I6" s="62"/>
      <c r="J6" s="62"/>
      <c r="K6" s="62"/>
      <c r="L6" s="62"/>
      <c r="M6" s="62"/>
      <c r="N6" s="62"/>
      <c r="O6" s="62"/>
      <c r="P6" s="62"/>
    </row>
    <row r="7" spans="2:16" ht="39.6" customHeight="1">
      <c r="B7" s="62"/>
      <c r="C7" s="104" t="s">
        <v>4</v>
      </c>
      <c r="D7" s="274" t="s">
        <v>5</v>
      </c>
      <c r="E7" s="274"/>
      <c r="F7" s="274"/>
      <c r="G7" s="274"/>
      <c r="H7" s="274"/>
      <c r="I7" s="274"/>
      <c r="J7" s="274"/>
      <c r="K7" s="274"/>
      <c r="L7" s="274"/>
      <c r="M7" s="274"/>
      <c r="N7" s="274"/>
      <c r="O7" s="274"/>
      <c r="P7" s="62"/>
    </row>
    <row r="8" spans="2:16" ht="37.15" customHeight="1">
      <c r="B8" s="62"/>
      <c r="C8" s="62"/>
      <c r="D8" s="274"/>
      <c r="E8" s="274"/>
      <c r="F8" s="274"/>
      <c r="G8" s="274"/>
      <c r="H8" s="274"/>
      <c r="I8" s="274"/>
      <c r="J8" s="274"/>
      <c r="K8" s="274"/>
      <c r="L8" s="274"/>
      <c r="M8" s="274"/>
      <c r="N8" s="274"/>
      <c r="O8" s="274"/>
      <c r="P8" s="62"/>
    </row>
    <row r="9" spans="2:16">
      <c r="B9" s="62"/>
      <c r="C9" s="62"/>
      <c r="D9" s="62"/>
      <c r="E9" s="62"/>
      <c r="F9" s="62"/>
      <c r="G9" s="62"/>
      <c r="H9" s="62"/>
      <c r="I9" s="62"/>
      <c r="J9" s="62"/>
      <c r="K9" s="62"/>
      <c r="L9" s="62"/>
      <c r="M9" s="62"/>
      <c r="N9" s="62"/>
      <c r="O9" s="62"/>
      <c r="P9" s="62"/>
    </row>
  </sheetData>
  <sheetProtection sheet="1" objects="1" scenarios="1" selectLockedCells="1"/>
  <mergeCells count="2">
    <mergeCell ref="D7:O8"/>
    <mergeCell ref="D3:N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P91"/>
  <sheetViews>
    <sheetView view="pageBreakPreview" topLeftCell="A34" zoomScaleSheetLayoutView="100" workbookViewId="0">
      <selection activeCell="M51" sqref="M51"/>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49.5" customHeight="1">
      <c r="B16" s="9"/>
      <c r="C16" s="351" t="s">
        <v>139</v>
      </c>
      <c r="D16" s="334" t="s">
        <v>25</v>
      </c>
      <c r="E16" s="336" t="s">
        <v>26</v>
      </c>
      <c r="F16" s="338" t="s">
        <v>271</v>
      </c>
      <c r="G16" s="338"/>
      <c r="H16" s="339" t="s">
        <v>273</v>
      </c>
      <c r="I16" s="338" t="s">
        <v>272</v>
      </c>
      <c r="J16" s="338"/>
      <c r="K16" s="339" t="s">
        <v>30</v>
      </c>
      <c r="L16" s="349" t="s">
        <v>31</v>
      </c>
      <c r="M16" s="9"/>
      <c r="N16" s="349" t="s">
        <v>140</v>
      </c>
      <c r="O16" s="9"/>
    </row>
    <row r="17" spans="2:15" ht="36.6"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266</v>
      </c>
      <c r="F68" s="254" t="s">
        <v>88</v>
      </c>
      <c r="G68" s="222"/>
      <c r="H68" s="223"/>
      <c r="I68" s="14"/>
      <c r="J68" s="14"/>
      <c r="K68" s="14"/>
      <c r="L68" s="14"/>
      <c r="M68" s="222"/>
      <c r="N68" s="222"/>
      <c r="O68" s="222"/>
      <c r="P68" s="23"/>
    </row>
    <row r="69" spans="2:16" s="32" customFormat="1" ht="45.75" customHeight="1">
      <c r="B69" s="12"/>
      <c r="C69" s="84"/>
      <c r="D69" s="255" t="s">
        <v>90</v>
      </c>
      <c r="E69" s="256"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57" t="s">
        <v>92</v>
      </c>
      <c r="E70" s="258"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59" t="s">
        <v>160</v>
      </c>
      <c r="E71" s="260" t="s">
        <v>161</v>
      </c>
      <c r="F71" s="234">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59" t="s">
        <v>162</v>
      </c>
      <c r="E72" s="260"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59" t="s">
        <v>164</v>
      </c>
      <c r="E73" s="260"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57" t="s">
        <v>94</v>
      </c>
      <c r="E74" s="258"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 customHeight="1">
      <c r="B76" s="12"/>
      <c r="C76" s="84"/>
      <c r="D76" s="259" t="s">
        <v>168</v>
      </c>
      <c r="E76" s="260"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59" t="s">
        <v>170</v>
      </c>
      <c r="E77" s="260"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57" t="s">
        <v>96</v>
      </c>
      <c r="E78" s="258"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59" t="s">
        <v>172</v>
      </c>
      <c r="E79" s="260"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59" t="s">
        <v>174</v>
      </c>
      <c r="E80" s="260"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57" t="s">
        <v>106</v>
      </c>
      <c r="E81" s="258"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49" priority="1" operator="equal">
      <formula>"OK"</formula>
    </cfRule>
    <cfRule type="cellIs" dxfId="48" priority="2" operator="equal">
      <formula>"ERROR"</formula>
    </cfRule>
  </conditionalFormatting>
  <conditionalFormatting sqref="G66">
    <cfRule type="cellIs" dxfId="47" priority="3" operator="equal">
      <formula>"OK"</formula>
    </cfRule>
    <cfRule type="cellIs" dxfId="46" priority="4" operator="equal">
      <formula>"ERROR"</formula>
    </cfRule>
  </conditionalFormatting>
  <conditionalFormatting sqref="G89">
    <cfRule type="cellIs" dxfId="45" priority="10" operator="equal">
      <formula>"OK"</formula>
    </cfRule>
    <cfRule type="cellIs" dxfId="44" priority="11" operator="equal">
      <formula>"ERROR"</formula>
    </cfRule>
  </conditionalFormatting>
  <conditionalFormatting sqref="N35:N36">
    <cfRule type="cellIs" dxfId="43" priority="12" operator="equal">
      <formula>"NO"</formula>
    </cfRule>
    <cfRule type="cellIs" dxfId="42" priority="13" operator="equal">
      <formula>"OK"</formula>
    </cfRule>
  </conditionalFormatting>
  <conditionalFormatting sqref="N42">
    <cfRule type="cellIs" dxfId="41" priority="5" operator="equal">
      <formula>"NO"</formula>
    </cfRule>
    <cfRule type="cellIs" dxfId="4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1 C34 C26:D33 D25" numberStoredAsText="1"/>
    <ignoredError sqref="H53 H26 F72" formula="1"/>
  </ignoredErrors>
</worksheet>
</file>

<file path=xl/worksheets/sheet11.xml><?xml version="1.0" encoding="utf-8"?>
<worksheet xmlns="http://schemas.openxmlformats.org/spreadsheetml/2006/main" xmlns:r="http://schemas.openxmlformats.org/officeDocument/2006/relationships">
  <dimension ref="B2:P91"/>
  <sheetViews>
    <sheetView view="pageBreakPreview" topLeftCell="A57" zoomScaleSheetLayoutView="100" workbookViewId="0">
      <selection activeCell="P75" sqref="P75"/>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4" customHeight="1">
      <c r="B16" s="9"/>
      <c r="C16" s="351" t="s">
        <v>139</v>
      </c>
      <c r="D16" s="334" t="s">
        <v>25</v>
      </c>
      <c r="E16" s="336" t="s">
        <v>26</v>
      </c>
      <c r="F16" s="338" t="s">
        <v>271</v>
      </c>
      <c r="G16" s="338"/>
      <c r="H16" s="339" t="s">
        <v>273</v>
      </c>
      <c r="I16" s="338" t="s">
        <v>272</v>
      </c>
      <c r="J16" s="338"/>
      <c r="K16" s="339" t="s">
        <v>30</v>
      </c>
      <c r="L16" s="349" t="s">
        <v>31</v>
      </c>
      <c r="M16" s="9"/>
      <c r="N16" s="349" t="s">
        <v>140</v>
      </c>
      <c r="O16" s="9"/>
    </row>
    <row r="17" spans="2:15" ht="36.6"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267</v>
      </c>
      <c r="F68" s="254" t="s">
        <v>88</v>
      </c>
      <c r="G68" s="222"/>
      <c r="H68" s="223"/>
      <c r="I68" s="14"/>
      <c r="J68" s="14"/>
      <c r="K68" s="14"/>
      <c r="L68" s="14"/>
      <c r="M68" s="222"/>
      <c r="N68" s="222"/>
      <c r="O68" s="222"/>
      <c r="P68" s="23"/>
    </row>
    <row r="69" spans="2:16" s="32" customFormat="1" ht="48" customHeight="1">
      <c r="B69" s="12"/>
      <c r="C69" s="84"/>
      <c r="D69" s="255" t="s">
        <v>90</v>
      </c>
      <c r="E69" s="256"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57" t="s">
        <v>92</v>
      </c>
      <c r="E70" s="258"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59" t="s">
        <v>160</v>
      </c>
      <c r="E71" s="260" t="s">
        <v>161</v>
      </c>
      <c r="F71" s="234">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59" t="s">
        <v>162</v>
      </c>
      <c r="E72" s="260"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59" t="s">
        <v>164</v>
      </c>
      <c r="E73" s="260"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57" t="s">
        <v>94</v>
      </c>
      <c r="E74" s="258"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 customHeight="1">
      <c r="B76" s="12"/>
      <c r="C76" s="84"/>
      <c r="D76" s="259" t="s">
        <v>168</v>
      </c>
      <c r="E76" s="260"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59" t="s">
        <v>170</v>
      </c>
      <c r="E77" s="260"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57" t="s">
        <v>96</v>
      </c>
      <c r="E78" s="258"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59" t="s">
        <v>172</v>
      </c>
      <c r="E79" s="260"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59" t="s">
        <v>174</v>
      </c>
      <c r="E80" s="260"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57" t="s">
        <v>106</v>
      </c>
      <c r="E81" s="258"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39" priority="1" operator="equal">
      <formula>"OK"</formula>
    </cfRule>
    <cfRule type="cellIs" dxfId="38" priority="2" operator="equal">
      <formula>"ERROR"</formula>
    </cfRule>
  </conditionalFormatting>
  <conditionalFormatting sqref="G66">
    <cfRule type="cellIs" dxfId="37" priority="3" operator="equal">
      <formula>"OK"</formula>
    </cfRule>
    <cfRule type="cellIs" dxfId="36" priority="4" operator="equal">
      <formula>"ERROR"</formula>
    </cfRule>
  </conditionalFormatting>
  <conditionalFormatting sqref="G89">
    <cfRule type="cellIs" dxfId="35" priority="10" operator="equal">
      <formula>"OK"</formula>
    </cfRule>
    <cfRule type="cellIs" dxfId="34" priority="11" operator="equal">
      <formula>"ERROR"</formula>
    </cfRule>
  </conditionalFormatting>
  <conditionalFormatting sqref="N35:N36">
    <cfRule type="cellIs" dxfId="33" priority="12" operator="equal">
      <formula>"NO"</formula>
    </cfRule>
    <cfRule type="cellIs" dxfId="32" priority="13" operator="equal">
      <formula>"OK"</formula>
    </cfRule>
  </conditionalFormatting>
  <conditionalFormatting sqref="N42">
    <cfRule type="cellIs" dxfId="31" priority="5" operator="equal">
      <formula>"NO"</formula>
    </cfRule>
    <cfRule type="cellIs" dxfId="3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26 H53 F72" formula="1"/>
  </ignoredErrors>
</worksheet>
</file>

<file path=xl/worksheets/sheet12.xml><?xml version="1.0" encoding="utf-8"?>
<worksheet xmlns="http://schemas.openxmlformats.org/spreadsheetml/2006/main" xmlns:r="http://schemas.openxmlformats.org/officeDocument/2006/relationships">
  <dimension ref="B2:P91"/>
  <sheetViews>
    <sheetView view="pageBreakPreview" topLeftCell="A57" zoomScaleSheetLayoutView="100" workbookViewId="0">
      <selection activeCell="P75" sqref="P75"/>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49.5" customHeight="1">
      <c r="B16" s="9"/>
      <c r="C16" s="351" t="s">
        <v>139</v>
      </c>
      <c r="D16" s="334" t="s">
        <v>25</v>
      </c>
      <c r="E16" s="336" t="s">
        <v>26</v>
      </c>
      <c r="F16" s="338" t="s">
        <v>271</v>
      </c>
      <c r="G16" s="338"/>
      <c r="H16" s="339" t="s">
        <v>273</v>
      </c>
      <c r="I16" s="338" t="s">
        <v>272</v>
      </c>
      <c r="J16" s="338"/>
      <c r="K16" s="339" t="s">
        <v>30</v>
      </c>
      <c r="L16" s="349" t="s">
        <v>31</v>
      </c>
      <c r="M16" s="9"/>
      <c r="N16" s="349" t="s">
        <v>140</v>
      </c>
      <c r="O16" s="9"/>
    </row>
    <row r="17" spans="2:15" ht="36.6"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268</v>
      </c>
      <c r="F68" s="254" t="s">
        <v>88</v>
      </c>
      <c r="G68" s="222"/>
      <c r="H68" s="223"/>
      <c r="I68" s="14"/>
      <c r="J68" s="14"/>
      <c r="K68" s="14"/>
      <c r="L68" s="14"/>
      <c r="M68" s="222"/>
      <c r="N68" s="222"/>
      <c r="O68" s="222"/>
      <c r="P68" s="23"/>
    </row>
    <row r="69" spans="2:16" s="32" customFormat="1" ht="48" customHeight="1">
      <c r="B69" s="12"/>
      <c r="C69" s="84"/>
      <c r="D69" s="255" t="s">
        <v>90</v>
      </c>
      <c r="E69" s="256"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57" t="s">
        <v>92</v>
      </c>
      <c r="E70" s="258"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59" t="s">
        <v>160</v>
      </c>
      <c r="E71" s="260" t="s">
        <v>161</v>
      </c>
      <c r="F71" s="234">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59" t="s">
        <v>162</v>
      </c>
      <c r="E72" s="260"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59" t="s">
        <v>164</v>
      </c>
      <c r="E73" s="260"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57" t="s">
        <v>94</v>
      </c>
      <c r="E74" s="258"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75" customHeight="1">
      <c r="B76" s="12"/>
      <c r="C76" s="84"/>
      <c r="D76" s="259" t="s">
        <v>168</v>
      </c>
      <c r="E76" s="260"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59" t="s">
        <v>170</v>
      </c>
      <c r="E77" s="260"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57" t="s">
        <v>96</v>
      </c>
      <c r="E78" s="258"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59" t="s">
        <v>172</v>
      </c>
      <c r="E79" s="260"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59" t="s">
        <v>174</v>
      </c>
      <c r="E80" s="260"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57" t="s">
        <v>106</v>
      </c>
      <c r="E81" s="258"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29" priority="1" operator="equal">
      <formula>"OK"</formula>
    </cfRule>
    <cfRule type="cellIs" dxfId="28" priority="2" operator="equal">
      <formula>"ERROR"</formula>
    </cfRule>
  </conditionalFormatting>
  <conditionalFormatting sqref="G66">
    <cfRule type="cellIs" dxfId="27" priority="3" operator="equal">
      <formula>"OK"</formula>
    </cfRule>
    <cfRule type="cellIs" dxfId="26" priority="4" operator="equal">
      <formula>"ERROR"</formula>
    </cfRule>
  </conditionalFormatting>
  <conditionalFormatting sqref="G89">
    <cfRule type="cellIs" dxfId="25" priority="10" operator="equal">
      <formula>"OK"</formula>
    </cfRule>
    <cfRule type="cellIs" dxfId="24" priority="11" operator="equal">
      <formula>"ERROR"</formula>
    </cfRule>
  </conditionalFormatting>
  <conditionalFormatting sqref="N35:N36">
    <cfRule type="cellIs" dxfId="23" priority="12" operator="equal">
      <formula>"NO"</formula>
    </cfRule>
    <cfRule type="cellIs" dxfId="22" priority="13" operator="equal">
      <formula>"OK"</formula>
    </cfRule>
  </conditionalFormatting>
  <conditionalFormatting sqref="N42">
    <cfRule type="cellIs" dxfId="21" priority="5" operator="equal">
      <formula>"NO"</formula>
    </cfRule>
    <cfRule type="cellIs" dxfId="2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1 C34 C26:D33 D25" numberStoredAsText="1"/>
    <ignoredError sqref="H53 H26 F72" formula="1"/>
  </ignoredErrors>
</worksheet>
</file>

<file path=xl/worksheets/sheet13.xml><?xml version="1.0" encoding="utf-8"?>
<worksheet xmlns="http://schemas.openxmlformats.org/spreadsheetml/2006/main" xmlns:r="http://schemas.openxmlformats.org/officeDocument/2006/relationships">
  <dimension ref="B2:P91"/>
  <sheetViews>
    <sheetView view="pageBreakPreview" topLeftCell="A41" zoomScaleSheetLayoutView="100" workbookViewId="0">
      <selection activeCell="E56" sqref="E56:E58"/>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3.25" customHeight="1">
      <c r="B16" s="9"/>
      <c r="C16" s="351" t="s">
        <v>139</v>
      </c>
      <c r="D16" s="334" t="s">
        <v>25</v>
      </c>
      <c r="E16" s="336" t="s">
        <v>26</v>
      </c>
      <c r="F16" s="338" t="s">
        <v>271</v>
      </c>
      <c r="G16" s="338"/>
      <c r="H16" s="339" t="s">
        <v>273</v>
      </c>
      <c r="I16" s="338" t="s">
        <v>272</v>
      </c>
      <c r="J16" s="338"/>
      <c r="K16" s="339" t="s">
        <v>30</v>
      </c>
      <c r="L16" s="349" t="s">
        <v>31</v>
      </c>
      <c r="M16" s="9"/>
      <c r="N16" s="349" t="s">
        <v>140</v>
      </c>
      <c r="O16" s="9"/>
    </row>
    <row r="17" spans="2:15" ht="36.6"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269</v>
      </c>
      <c r="F68" s="254" t="s">
        <v>88</v>
      </c>
      <c r="G68" s="222"/>
      <c r="H68" s="223"/>
      <c r="I68" s="14"/>
      <c r="J68" s="14"/>
      <c r="K68" s="14"/>
      <c r="L68" s="14"/>
      <c r="M68" s="222"/>
      <c r="N68" s="222"/>
      <c r="O68" s="222"/>
      <c r="P68" s="23"/>
    </row>
    <row r="69" spans="2:16" s="32" customFormat="1" ht="54" customHeight="1">
      <c r="B69" s="12"/>
      <c r="C69" s="84"/>
      <c r="D69" s="255" t="s">
        <v>90</v>
      </c>
      <c r="E69" s="256"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57" t="s">
        <v>92</v>
      </c>
      <c r="E70" s="258"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59" t="s">
        <v>160</v>
      </c>
      <c r="E71" s="260" t="s">
        <v>161</v>
      </c>
      <c r="F71" s="234">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59" t="s">
        <v>162</v>
      </c>
      <c r="E72" s="260"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59" t="s">
        <v>164</v>
      </c>
      <c r="E73" s="260"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57" t="s">
        <v>94</v>
      </c>
      <c r="E74" s="258"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 customHeight="1">
      <c r="B76" s="12"/>
      <c r="C76" s="84"/>
      <c r="D76" s="259" t="s">
        <v>168</v>
      </c>
      <c r="E76" s="260"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59" t="s">
        <v>170</v>
      </c>
      <c r="E77" s="260"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57" t="s">
        <v>96</v>
      </c>
      <c r="E78" s="258"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59" t="s">
        <v>172</v>
      </c>
      <c r="E79" s="260"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59" t="s">
        <v>174</v>
      </c>
      <c r="E80" s="260"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57" t="s">
        <v>106</v>
      </c>
      <c r="E81" s="258"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19" priority="1" operator="equal">
      <formula>"OK"</formula>
    </cfRule>
    <cfRule type="cellIs" dxfId="18" priority="2" operator="equal">
      <formula>"ERROR"</formula>
    </cfRule>
  </conditionalFormatting>
  <conditionalFormatting sqref="G66">
    <cfRule type="cellIs" dxfId="17" priority="3" operator="equal">
      <formula>"OK"</formula>
    </cfRule>
    <cfRule type="cellIs" dxfId="16" priority="4" operator="equal">
      <formula>"ERROR"</formula>
    </cfRule>
  </conditionalFormatting>
  <conditionalFormatting sqref="G89">
    <cfRule type="cellIs" dxfId="15" priority="10" operator="equal">
      <formula>"OK"</formula>
    </cfRule>
    <cfRule type="cellIs" dxfId="14" priority="11" operator="equal">
      <formula>"ERROR"</formula>
    </cfRule>
  </conditionalFormatting>
  <conditionalFormatting sqref="N35:N36">
    <cfRule type="cellIs" dxfId="13" priority="12" operator="equal">
      <formula>"NO"</formula>
    </cfRule>
    <cfRule type="cellIs" dxfId="12" priority="13" operator="equal">
      <formula>"OK"</formula>
    </cfRule>
  </conditionalFormatting>
  <conditionalFormatting sqref="N42">
    <cfRule type="cellIs" dxfId="11" priority="5" operator="equal">
      <formula>"NO"</formula>
    </cfRule>
    <cfRule type="cellIs" dxfId="1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53 H26 F72" formula="1"/>
  </ignoredErrors>
</worksheet>
</file>

<file path=xl/worksheets/sheet14.xml><?xml version="1.0" encoding="utf-8"?>
<worksheet xmlns="http://schemas.openxmlformats.org/spreadsheetml/2006/main" xmlns:r="http://schemas.openxmlformats.org/officeDocument/2006/relationships">
  <dimension ref="B2:P91"/>
  <sheetViews>
    <sheetView view="pageBreakPreview" topLeftCell="A49" zoomScaleSheetLayoutView="100" workbookViewId="0">
      <selection activeCell="M37" sqref="M37"/>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49.5" customHeight="1">
      <c r="B16" s="9"/>
      <c r="C16" s="351" t="s">
        <v>139</v>
      </c>
      <c r="D16" s="334" t="s">
        <v>25</v>
      </c>
      <c r="E16" s="336" t="s">
        <v>26</v>
      </c>
      <c r="F16" s="338" t="s">
        <v>271</v>
      </c>
      <c r="G16" s="338"/>
      <c r="H16" s="339" t="s">
        <v>273</v>
      </c>
      <c r="I16" s="338" t="s">
        <v>272</v>
      </c>
      <c r="J16" s="338"/>
      <c r="K16" s="339" t="s">
        <v>30</v>
      </c>
      <c r="L16" s="349" t="s">
        <v>31</v>
      </c>
      <c r="M16" s="9"/>
      <c r="N16" s="349" t="s">
        <v>140</v>
      </c>
      <c r="O16" s="9"/>
    </row>
    <row r="17" spans="2:15" ht="36.6"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v>1.2</v>
      </c>
      <c r="D20" s="211">
        <v>1.2</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v>1.3</v>
      </c>
      <c r="D21" s="211">
        <v>1.3</v>
      </c>
      <c r="E21" s="53" t="s">
        <v>40</v>
      </c>
      <c r="F21" s="1"/>
      <c r="G21" s="1"/>
      <c r="H21" s="71">
        <f t="shared" si="0"/>
        <v>0</v>
      </c>
      <c r="I21" s="1"/>
      <c r="J21" s="1"/>
      <c r="K21" s="71">
        <f t="shared" si="1"/>
        <v>0</v>
      </c>
      <c r="L21" s="72">
        <f t="shared" si="2"/>
        <v>0</v>
      </c>
      <c r="M21" s="2"/>
      <c r="N21" s="2"/>
      <c r="O21" s="2"/>
    </row>
    <row r="22" spans="2:15" ht="31.15" customHeight="1">
      <c r="B22" s="9"/>
      <c r="C22" s="91">
        <v>1.4</v>
      </c>
      <c r="D22" s="211">
        <v>1.4</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270</v>
      </c>
      <c r="F68" s="254" t="s">
        <v>88</v>
      </c>
      <c r="G68" s="222"/>
      <c r="H68" s="223"/>
      <c r="I68" s="14"/>
      <c r="J68" s="14"/>
      <c r="K68" s="14"/>
      <c r="L68" s="14"/>
      <c r="M68" s="222"/>
      <c r="N68" s="222"/>
      <c r="O68" s="222"/>
      <c r="P68" s="23"/>
    </row>
    <row r="69" spans="2:16" s="32" customFormat="1" ht="45" customHeight="1">
      <c r="B69" s="12"/>
      <c r="C69" s="84"/>
      <c r="D69" s="255" t="s">
        <v>90</v>
      </c>
      <c r="E69" s="256"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57" t="s">
        <v>92</v>
      </c>
      <c r="E70" s="258"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59" t="s">
        <v>160</v>
      </c>
      <c r="E71" s="260" t="s">
        <v>161</v>
      </c>
      <c r="F71" s="234">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59" t="s">
        <v>162</v>
      </c>
      <c r="E72" s="260"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59" t="s">
        <v>164</v>
      </c>
      <c r="E73" s="260"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57" t="s">
        <v>94</v>
      </c>
      <c r="E74" s="258"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 customHeight="1">
      <c r="B76" s="12"/>
      <c r="C76" s="84"/>
      <c r="D76" s="259" t="s">
        <v>168</v>
      </c>
      <c r="E76" s="260"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59" t="s">
        <v>170</v>
      </c>
      <c r="E77" s="260"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57" t="s">
        <v>96</v>
      </c>
      <c r="E78" s="258"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59" t="s">
        <v>172</v>
      </c>
      <c r="E79" s="260"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59" t="s">
        <v>174</v>
      </c>
      <c r="E80" s="260"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57" t="s">
        <v>106</v>
      </c>
      <c r="E81" s="258"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14"/>
      <c r="E90" s="14"/>
      <c r="F90" s="14"/>
      <c r="G90" s="222"/>
      <c r="H90" s="14"/>
      <c r="I90" s="14"/>
      <c r="J90" s="14"/>
      <c r="K90" s="14"/>
      <c r="L90" s="14"/>
      <c r="M90" s="14"/>
      <c r="N90" s="14"/>
      <c r="O90" s="14"/>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9" priority="1" operator="equal">
      <formula>"OK"</formula>
    </cfRule>
    <cfRule type="cellIs" dxfId="8" priority="2" operator="equal">
      <formula>"ERROR"</formula>
    </cfRule>
  </conditionalFormatting>
  <conditionalFormatting sqref="G66">
    <cfRule type="cellIs" dxfId="7" priority="3" operator="equal">
      <formula>"OK"</formula>
    </cfRule>
    <cfRule type="cellIs" dxfId="6" priority="4" operator="equal">
      <formula>"ERROR"</formula>
    </cfRule>
  </conditionalFormatting>
  <conditionalFormatting sqref="G89">
    <cfRule type="cellIs" dxfId="5" priority="10" operator="equal">
      <formula>"OK"</formula>
    </cfRule>
    <cfRule type="cellIs" dxfId="4" priority="11" operator="equal">
      <formula>"ERROR"</formula>
    </cfRule>
  </conditionalFormatting>
  <conditionalFormatting sqref="N35:N36">
    <cfRule type="cellIs" dxfId="3" priority="12" operator="equal">
      <formula>"NO"</formula>
    </cfRule>
    <cfRule type="cellIs" dxfId="2" priority="13" operator="equal">
      <formula>"OK"</formula>
    </cfRule>
  </conditionalFormatting>
  <conditionalFormatting sqref="N42">
    <cfRule type="cellIs" dxfId="1" priority="5" operator="equal">
      <formula>"NO"</formula>
    </cfRule>
    <cfRule type="cellIs" dxfId="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D25 C28:D33 C39:D42 C45:D46 C49:D50" numberStoredAsText="1"/>
    <ignoredError sqref="H26 H53 F72" formula="1"/>
  </ignoredErrors>
</worksheet>
</file>

<file path=xl/worksheets/sheet15.xml><?xml version="1.0" encoding="utf-8"?>
<worksheet xmlns="http://schemas.openxmlformats.org/spreadsheetml/2006/main" xmlns:r="http://schemas.openxmlformats.org/officeDocument/2006/relationships">
  <dimension ref="C3:E22"/>
  <sheetViews>
    <sheetView workbookViewId="0">
      <selection activeCell="C3" sqref="C3:E22"/>
    </sheetView>
  </sheetViews>
  <sheetFormatPr defaultRowHeight="15"/>
  <cols>
    <col min="3" max="3" width="19" customWidth="1"/>
  </cols>
  <sheetData>
    <row r="3" spans="3:5">
      <c r="D3" t="s">
        <v>129</v>
      </c>
      <c r="E3" t="s">
        <v>130</v>
      </c>
    </row>
    <row r="4" spans="3:5">
      <c r="C4" s="48" t="s">
        <v>131</v>
      </c>
      <c r="D4" s="49">
        <v>0.5</v>
      </c>
      <c r="E4" s="49">
        <v>0.6</v>
      </c>
    </row>
    <row r="5" spans="3:5">
      <c r="C5" s="48" t="s">
        <v>132</v>
      </c>
      <c r="D5" s="49">
        <v>0.5</v>
      </c>
      <c r="E5" s="49">
        <v>0.6</v>
      </c>
    </row>
    <row r="6" spans="3:5">
      <c r="C6" s="48" t="s">
        <v>133</v>
      </c>
      <c r="D6" s="49">
        <v>0.6</v>
      </c>
      <c r="E6" s="49">
        <v>0.7</v>
      </c>
    </row>
    <row r="7" spans="3:5">
      <c r="C7" s="48" t="s">
        <v>134</v>
      </c>
      <c r="D7" s="49">
        <v>0.6</v>
      </c>
      <c r="E7" s="49">
        <v>0.7</v>
      </c>
    </row>
    <row r="8" spans="3:5">
      <c r="C8" s="48" t="s">
        <v>135</v>
      </c>
      <c r="D8" s="49">
        <v>0.6</v>
      </c>
      <c r="E8" s="49">
        <v>0.7</v>
      </c>
    </row>
    <row r="9" spans="3:5">
      <c r="C9" s="48" t="s">
        <v>136</v>
      </c>
      <c r="D9" s="49">
        <v>0.6</v>
      </c>
      <c r="E9" s="49">
        <v>0.7</v>
      </c>
    </row>
    <row r="11" spans="3:5">
      <c r="C11" t="str">
        <f>C4&amp;$D$3</f>
        <v>BHMIJLOCIE</v>
      </c>
      <c r="D11" s="50">
        <f>D4</f>
        <v>0.5</v>
      </c>
    </row>
    <row r="12" spans="3:5">
      <c r="C12" t="str">
        <f t="shared" ref="C12:C16" si="0">C5&amp;$D$3</f>
        <v>CJMIJLOCIE</v>
      </c>
      <c r="D12" s="50">
        <f t="shared" ref="D12:D16" si="1">D5</f>
        <v>0.5</v>
      </c>
    </row>
    <row r="13" spans="3:5">
      <c r="C13" t="str">
        <f t="shared" si="0"/>
        <v>BNMIJLOCIE</v>
      </c>
      <c r="D13" s="50">
        <f t="shared" si="1"/>
        <v>0.6</v>
      </c>
    </row>
    <row r="14" spans="3:5">
      <c r="C14" t="str">
        <f t="shared" si="0"/>
        <v>MMMIJLOCIE</v>
      </c>
      <c r="D14" s="50">
        <f t="shared" si="1"/>
        <v>0.6</v>
      </c>
    </row>
    <row r="15" spans="3:5">
      <c r="C15" t="str">
        <f t="shared" si="0"/>
        <v>SMMIJLOCIE</v>
      </c>
      <c r="D15" s="50">
        <f t="shared" si="1"/>
        <v>0.6</v>
      </c>
    </row>
    <row r="16" spans="3:5">
      <c r="C16" t="str">
        <f t="shared" si="0"/>
        <v>SJMIJLOCIE</v>
      </c>
      <c r="D16" s="50">
        <f t="shared" si="1"/>
        <v>0.6</v>
      </c>
    </row>
    <row r="17" spans="3:4">
      <c r="C17" t="str">
        <f>C4&amp;$E$3</f>
        <v>BHMICA SAU MICRO</v>
      </c>
      <c r="D17" s="50">
        <f>E4</f>
        <v>0.6</v>
      </c>
    </row>
    <row r="18" spans="3:4">
      <c r="C18" t="str">
        <f t="shared" ref="C18:C22" si="2">C5&amp;$E$3</f>
        <v>CJMICA SAU MICRO</v>
      </c>
      <c r="D18" s="50">
        <f t="shared" ref="D18:D22" si="3">E5</f>
        <v>0.6</v>
      </c>
    </row>
    <row r="19" spans="3:4">
      <c r="C19" t="str">
        <f t="shared" si="2"/>
        <v>BNMICA SAU MICRO</v>
      </c>
      <c r="D19" s="50">
        <f t="shared" si="3"/>
        <v>0.7</v>
      </c>
    </row>
    <row r="20" spans="3:4">
      <c r="C20" t="str">
        <f t="shared" si="2"/>
        <v>MMMICA SAU MICRO</v>
      </c>
      <c r="D20" s="50">
        <f t="shared" si="3"/>
        <v>0.7</v>
      </c>
    </row>
    <row r="21" spans="3:4">
      <c r="C21" t="str">
        <f t="shared" si="2"/>
        <v>SMMICA SAU MICRO</v>
      </c>
      <c r="D21" s="50">
        <f t="shared" si="3"/>
        <v>0.7</v>
      </c>
    </row>
    <row r="22" spans="3:4">
      <c r="C22" t="str">
        <f t="shared" si="2"/>
        <v>SJMICA SAU MICRO</v>
      </c>
      <c r="D22" s="50">
        <f t="shared" si="3"/>
        <v>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B2:E41"/>
  <sheetViews>
    <sheetView topLeftCell="A8" workbookViewId="0">
      <selection activeCell="I30" sqref="I30"/>
    </sheetView>
  </sheetViews>
  <sheetFormatPr defaultColWidth="8.7109375" defaultRowHeight="16.5"/>
  <cols>
    <col min="1" max="1" width="8.7109375" style="9"/>
    <col min="2" max="2" width="36.28515625" style="9" customWidth="1"/>
    <col min="3" max="3" width="17.42578125" style="9" customWidth="1"/>
    <col min="4" max="4" width="15.7109375" style="9" customWidth="1"/>
    <col min="5" max="5" width="21.28515625" style="9" customWidth="1"/>
    <col min="6" max="16384" width="8.7109375" style="9"/>
  </cols>
  <sheetData>
    <row r="2" spans="2:5" ht="17.25" thickBot="1">
      <c r="B2" s="33"/>
      <c r="C2" s="34"/>
      <c r="D2" s="34"/>
      <c r="E2" s="35"/>
    </row>
    <row r="3" spans="2:5">
      <c r="B3" s="10" t="e">
        <f>#REF!</f>
        <v>#REF!</v>
      </c>
      <c r="C3" s="11"/>
    </row>
    <row r="4" spans="2:5">
      <c r="B4" s="15" t="e">
        <f>#REF!</f>
        <v>#REF!</v>
      </c>
      <c r="C4" s="16"/>
      <c r="D4" s="14"/>
      <c r="E4" s="14"/>
    </row>
    <row r="5" spans="2:5" ht="17.25" thickBot="1">
      <c r="B5" s="17" t="e">
        <f>#REF!</f>
        <v>#REF!</v>
      </c>
      <c r="C5" s="18"/>
      <c r="D5" s="14"/>
      <c r="E5" s="14"/>
    </row>
    <row r="6" spans="2:5">
      <c r="B6" s="4"/>
      <c r="C6" s="5"/>
      <c r="D6" s="5"/>
      <c r="E6" s="5"/>
    </row>
    <row r="7" spans="2:5" ht="34.15" customHeight="1">
      <c r="B7" s="382" t="s">
        <v>185</v>
      </c>
      <c r="C7" s="382"/>
      <c r="D7" s="382"/>
      <c r="E7" s="382"/>
    </row>
    <row r="8" spans="2:5" ht="45" customHeight="1">
      <c r="B8" s="383" t="s">
        <v>186</v>
      </c>
      <c r="C8" s="383"/>
      <c r="D8" s="383"/>
      <c r="E8" s="383"/>
    </row>
    <row r="9" spans="2:5" ht="51">
      <c r="B9" s="6" t="s">
        <v>187</v>
      </c>
      <c r="C9" s="6" t="s">
        <v>188</v>
      </c>
      <c r="D9" s="6" t="s">
        <v>189</v>
      </c>
      <c r="E9" s="6" t="s">
        <v>190</v>
      </c>
    </row>
    <row r="10" spans="2:5">
      <c r="B10" s="36"/>
      <c r="C10" s="37"/>
      <c r="D10" s="36"/>
      <c r="E10" s="36"/>
    </row>
    <row r="11" spans="2:5">
      <c r="B11" s="3" t="s">
        <v>191</v>
      </c>
      <c r="C11" s="38">
        <v>0</v>
      </c>
      <c r="D11" s="38">
        <v>0</v>
      </c>
      <c r="E11" s="42">
        <f>C11*D11</f>
        <v>0</v>
      </c>
    </row>
    <row r="12" spans="2:5">
      <c r="B12" s="3" t="s">
        <v>192</v>
      </c>
      <c r="C12" s="20">
        <v>0</v>
      </c>
      <c r="D12" s="20">
        <v>0</v>
      </c>
      <c r="E12" s="22">
        <f>C12*D12</f>
        <v>0</v>
      </c>
    </row>
    <row r="13" spans="2:5">
      <c r="B13" s="3" t="s">
        <v>193</v>
      </c>
      <c r="C13" s="20">
        <v>0</v>
      </c>
      <c r="D13" s="20">
        <v>0</v>
      </c>
      <c r="E13" s="22">
        <f t="shared" ref="E13:E40" si="0">C13*D13</f>
        <v>0</v>
      </c>
    </row>
    <row r="14" spans="2:5">
      <c r="B14" s="3" t="s">
        <v>194</v>
      </c>
      <c r="C14" s="20">
        <v>0</v>
      </c>
      <c r="D14" s="20">
        <v>0</v>
      </c>
      <c r="E14" s="22">
        <f t="shared" si="0"/>
        <v>0</v>
      </c>
    </row>
    <row r="15" spans="2:5">
      <c r="B15" s="3" t="s">
        <v>195</v>
      </c>
      <c r="C15" s="20">
        <v>0</v>
      </c>
      <c r="D15" s="20">
        <v>0</v>
      </c>
      <c r="E15" s="22">
        <f t="shared" si="0"/>
        <v>0</v>
      </c>
    </row>
    <row r="16" spans="2:5">
      <c r="B16" s="3" t="s">
        <v>196</v>
      </c>
      <c r="C16" s="20">
        <v>0</v>
      </c>
      <c r="D16" s="20">
        <v>0</v>
      </c>
      <c r="E16" s="22">
        <f t="shared" si="0"/>
        <v>0</v>
      </c>
    </row>
    <row r="17" spans="2:5">
      <c r="B17" s="3" t="s">
        <v>197</v>
      </c>
      <c r="C17" s="20">
        <v>0</v>
      </c>
      <c r="D17" s="20">
        <v>0</v>
      </c>
      <c r="E17" s="22">
        <f t="shared" si="0"/>
        <v>0</v>
      </c>
    </row>
    <row r="18" spans="2:5">
      <c r="B18" s="3" t="s">
        <v>198</v>
      </c>
      <c r="C18" s="20">
        <v>0</v>
      </c>
      <c r="D18" s="20">
        <v>0</v>
      </c>
      <c r="E18" s="22">
        <f t="shared" si="0"/>
        <v>0</v>
      </c>
    </row>
    <row r="19" spans="2:5">
      <c r="B19" s="3" t="s">
        <v>199</v>
      </c>
      <c r="C19" s="20">
        <v>0</v>
      </c>
      <c r="D19" s="20">
        <v>0</v>
      </c>
      <c r="E19" s="22">
        <f t="shared" si="0"/>
        <v>0</v>
      </c>
    </row>
    <row r="20" spans="2:5">
      <c r="B20" s="3" t="s">
        <v>200</v>
      </c>
      <c r="C20" s="20">
        <v>0</v>
      </c>
      <c r="D20" s="20">
        <v>0</v>
      </c>
      <c r="E20" s="22">
        <f t="shared" si="0"/>
        <v>0</v>
      </c>
    </row>
    <row r="21" spans="2:5">
      <c r="B21" s="3" t="s">
        <v>201</v>
      </c>
      <c r="C21" s="20">
        <v>0</v>
      </c>
      <c r="D21" s="20">
        <v>0</v>
      </c>
      <c r="E21" s="22">
        <f t="shared" si="0"/>
        <v>0</v>
      </c>
    </row>
    <row r="22" spans="2:5">
      <c r="B22" s="3" t="s">
        <v>202</v>
      </c>
      <c r="C22" s="20">
        <v>0</v>
      </c>
      <c r="D22" s="20">
        <v>0</v>
      </c>
      <c r="E22" s="22">
        <f t="shared" si="0"/>
        <v>0</v>
      </c>
    </row>
    <row r="23" spans="2:5">
      <c r="B23" s="3" t="s">
        <v>203</v>
      </c>
      <c r="C23" s="20">
        <v>0</v>
      </c>
      <c r="D23" s="20">
        <v>0</v>
      </c>
      <c r="E23" s="22">
        <f t="shared" si="0"/>
        <v>0</v>
      </c>
    </row>
    <row r="24" spans="2:5">
      <c r="B24" s="3" t="s">
        <v>204</v>
      </c>
      <c r="C24" s="20">
        <v>0</v>
      </c>
      <c r="D24" s="20">
        <v>0</v>
      </c>
      <c r="E24" s="22">
        <f t="shared" si="0"/>
        <v>0</v>
      </c>
    </row>
    <row r="25" spans="2:5">
      <c r="B25" s="3" t="s">
        <v>205</v>
      </c>
      <c r="C25" s="20">
        <v>0</v>
      </c>
      <c r="D25" s="20">
        <v>0</v>
      </c>
      <c r="E25" s="22">
        <f t="shared" si="0"/>
        <v>0</v>
      </c>
    </row>
    <row r="26" spans="2:5">
      <c r="B26" s="3" t="s">
        <v>206</v>
      </c>
      <c r="C26" s="20">
        <v>0</v>
      </c>
      <c r="D26" s="20">
        <v>0</v>
      </c>
      <c r="E26" s="22">
        <f t="shared" si="0"/>
        <v>0</v>
      </c>
    </row>
    <row r="27" spans="2:5">
      <c r="B27" s="3" t="s">
        <v>207</v>
      </c>
      <c r="C27" s="20">
        <v>0</v>
      </c>
      <c r="D27" s="20">
        <v>0</v>
      </c>
      <c r="E27" s="22">
        <f t="shared" si="0"/>
        <v>0</v>
      </c>
    </row>
    <row r="28" spans="2:5">
      <c r="B28" s="3" t="s">
        <v>208</v>
      </c>
      <c r="C28" s="20">
        <v>0</v>
      </c>
      <c r="D28" s="20">
        <v>0</v>
      </c>
      <c r="E28" s="22">
        <f t="shared" si="0"/>
        <v>0</v>
      </c>
    </row>
    <row r="29" spans="2:5">
      <c r="B29" s="3" t="s">
        <v>209</v>
      </c>
      <c r="C29" s="20">
        <v>0</v>
      </c>
      <c r="D29" s="20">
        <v>0</v>
      </c>
      <c r="E29" s="22">
        <f t="shared" si="0"/>
        <v>0</v>
      </c>
    </row>
    <row r="30" spans="2:5">
      <c r="B30" s="3" t="s">
        <v>210</v>
      </c>
      <c r="C30" s="20">
        <v>0</v>
      </c>
      <c r="D30" s="20">
        <v>0</v>
      </c>
      <c r="E30" s="22">
        <f t="shared" si="0"/>
        <v>0</v>
      </c>
    </row>
    <row r="31" spans="2:5">
      <c r="B31" s="3" t="s">
        <v>211</v>
      </c>
      <c r="C31" s="20">
        <v>0</v>
      </c>
      <c r="D31" s="20">
        <v>0</v>
      </c>
      <c r="E31" s="22">
        <f t="shared" si="0"/>
        <v>0</v>
      </c>
    </row>
    <row r="32" spans="2:5">
      <c r="B32" s="3" t="s">
        <v>212</v>
      </c>
      <c r="C32" s="20">
        <v>0</v>
      </c>
      <c r="D32" s="20">
        <v>0</v>
      </c>
      <c r="E32" s="22">
        <f t="shared" si="0"/>
        <v>0</v>
      </c>
    </row>
    <row r="33" spans="2:5">
      <c r="B33" s="3" t="s">
        <v>213</v>
      </c>
      <c r="C33" s="20">
        <v>0</v>
      </c>
      <c r="D33" s="20">
        <v>0</v>
      </c>
      <c r="E33" s="22">
        <f t="shared" si="0"/>
        <v>0</v>
      </c>
    </row>
    <row r="34" spans="2:5">
      <c r="B34" s="3" t="s">
        <v>214</v>
      </c>
      <c r="C34" s="20">
        <v>0</v>
      </c>
      <c r="D34" s="20">
        <v>0</v>
      </c>
      <c r="E34" s="22">
        <f t="shared" si="0"/>
        <v>0</v>
      </c>
    </row>
    <row r="35" spans="2:5">
      <c r="B35" s="3" t="s">
        <v>215</v>
      </c>
      <c r="C35" s="20">
        <v>0</v>
      </c>
      <c r="D35" s="20">
        <v>0</v>
      </c>
      <c r="E35" s="22">
        <f t="shared" si="0"/>
        <v>0</v>
      </c>
    </row>
    <row r="36" spans="2:5">
      <c r="B36" s="3" t="s">
        <v>216</v>
      </c>
      <c r="C36" s="20">
        <v>0</v>
      </c>
      <c r="D36" s="20">
        <v>0</v>
      </c>
      <c r="E36" s="22">
        <f t="shared" si="0"/>
        <v>0</v>
      </c>
    </row>
    <row r="37" spans="2:5">
      <c r="B37" s="3" t="s">
        <v>217</v>
      </c>
      <c r="C37" s="20">
        <v>0</v>
      </c>
      <c r="D37" s="20">
        <v>0</v>
      </c>
      <c r="E37" s="22">
        <f t="shared" si="0"/>
        <v>0</v>
      </c>
    </row>
    <row r="38" spans="2:5">
      <c r="B38" s="3" t="s">
        <v>218</v>
      </c>
      <c r="C38" s="20">
        <v>0</v>
      </c>
      <c r="D38" s="20">
        <v>0</v>
      </c>
      <c r="E38" s="22">
        <f t="shared" si="0"/>
        <v>0</v>
      </c>
    </row>
    <row r="39" spans="2:5">
      <c r="B39" s="3" t="s">
        <v>219</v>
      </c>
      <c r="C39" s="20">
        <v>0</v>
      </c>
      <c r="D39" s="20">
        <v>0</v>
      </c>
      <c r="E39" s="22">
        <f>C39*D39</f>
        <v>0</v>
      </c>
    </row>
    <row r="40" spans="2:5">
      <c r="B40" s="7" t="s">
        <v>220</v>
      </c>
      <c r="C40" s="39">
        <v>0</v>
      </c>
      <c r="D40" s="39">
        <v>0</v>
      </c>
      <c r="E40" s="43">
        <f t="shared" si="0"/>
        <v>0</v>
      </c>
    </row>
    <row r="41" spans="2:5">
      <c r="B41" s="40" t="s">
        <v>221</v>
      </c>
      <c r="C41" s="8">
        <f>SUM(C11:C40)</f>
        <v>0</v>
      </c>
      <c r="D41" s="41"/>
      <c r="E41" s="8">
        <f>SUM(E11:E40)</f>
        <v>0</v>
      </c>
    </row>
  </sheetData>
  <sheetProtection password="A2B8" sheet="1" objects="1" scenarios="1"/>
  <mergeCells count="2">
    <mergeCell ref="B7:E7"/>
    <mergeCell ref="B8:E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M35"/>
  <sheetViews>
    <sheetView topLeftCell="A54" workbookViewId="0">
      <selection activeCell="D13" sqref="D13:L14"/>
    </sheetView>
  </sheetViews>
  <sheetFormatPr defaultColWidth="8.7109375" defaultRowHeight="15"/>
  <cols>
    <col min="1" max="1" width="5.7109375" style="52" customWidth="1"/>
    <col min="2" max="2" width="5.28515625" style="52" customWidth="1"/>
    <col min="3" max="3" width="7.28515625" style="52" customWidth="1"/>
    <col min="4" max="4" width="17.42578125" style="52" customWidth="1"/>
    <col min="5" max="5" width="14" style="52" customWidth="1"/>
    <col min="6" max="6" width="13.28515625" style="52" customWidth="1"/>
    <col min="7" max="7" width="13.7109375" style="52" customWidth="1"/>
    <col min="8" max="8" width="16.28515625" style="52" customWidth="1"/>
    <col min="9" max="12" width="8.7109375" style="52"/>
    <col min="13" max="13" width="5.42578125" style="52" customWidth="1"/>
    <col min="14" max="16384" width="8.7109375" style="52"/>
  </cols>
  <sheetData>
    <row r="2" spans="2:13" ht="2.65" customHeight="1"/>
    <row r="3" spans="2:13" ht="21.6" customHeight="1">
      <c r="B3" s="51"/>
      <c r="C3" s="51"/>
      <c r="D3" s="51"/>
      <c r="E3" s="51"/>
      <c r="F3" s="51"/>
      <c r="G3" s="51"/>
      <c r="H3" s="51"/>
      <c r="I3" s="51"/>
      <c r="J3" s="51"/>
      <c r="K3" s="51"/>
      <c r="L3" s="51"/>
      <c r="M3" s="51"/>
    </row>
    <row r="4" spans="2:13" ht="21" customHeight="1">
      <c r="B4" s="51"/>
      <c r="C4" s="284" t="s">
        <v>6</v>
      </c>
      <c r="D4" s="282" t="s">
        <v>277</v>
      </c>
      <c r="E4" s="283"/>
      <c r="F4" s="283"/>
      <c r="G4" s="283"/>
      <c r="H4" s="283"/>
      <c r="I4" s="283"/>
      <c r="J4" s="283"/>
      <c r="K4" s="283"/>
      <c r="L4" s="283"/>
      <c r="M4" s="51"/>
    </row>
    <row r="5" spans="2:13" ht="22.9" customHeight="1">
      <c r="B5" s="51"/>
      <c r="C5" s="284"/>
      <c r="D5" s="283"/>
      <c r="E5" s="283"/>
      <c r="F5" s="283"/>
      <c r="G5" s="283"/>
      <c r="H5" s="283"/>
      <c r="I5" s="283"/>
      <c r="J5" s="283"/>
      <c r="K5" s="283"/>
      <c r="L5" s="283"/>
      <c r="M5" s="51"/>
    </row>
    <row r="6" spans="2:13">
      <c r="B6" s="51"/>
      <c r="C6" s="284"/>
      <c r="D6" s="283"/>
      <c r="E6" s="283"/>
      <c r="F6" s="283"/>
      <c r="G6" s="283"/>
      <c r="H6" s="283"/>
      <c r="I6" s="283"/>
      <c r="J6" s="283"/>
      <c r="K6" s="283"/>
      <c r="L6" s="283"/>
      <c r="M6" s="51"/>
    </row>
    <row r="7" spans="2:13" ht="31.9" customHeight="1">
      <c r="B7" s="51"/>
      <c r="C7" s="284"/>
      <c r="D7" s="283"/>
      <c r="E7" s="283"/>
      <c r="F7" s="283"/>
      <c r="G7" s="283"/>
      <c r="H7" s="283"/>
      <c r="I7" s="283"/>
      <c r="J7" s="283"/>
      <c r="K7" s="283"/>
      <c r="L7" s="283"/>
      <c r="M7" s="51"/>
    </row>
    <row r="8" spans="2:13" ht="76.5" customHeight="1">
      <c r="B8" s="51"/>
      <c r="C8" s="284"/>
      <c r="D8" s="283"/>
      <c r="E8" s="283"/>
      <c r="F8" s="283"/>
      <c r="G8" s="283"/>
      <c r="H8" s="283"/>
      <c r="I8" s="283"/>
      <c r="J8" s="283"/>
      <c r="K8" s="283"/>
      <c r="L8" s="283"/>
      <c r="M8" s="51"/>
    </row>
    <row r="9" spans="2:13" ht="16.5">
      <c r="B9" s="51"/>
      <c r="C9" s="9"/>
      <c r="D9" s="9"/>
      <c r="E9" s="9"/>
      <c r="F9" s="9"/>
      <c r="G9" s="9"/>
      <c r="H9" s="9"/>
      <c r="I9" s="51"/>
      <c r="J9" s="51"/>
      <c r="K9" s="51"/>
      <c r="L9" s="51"/>
      <c r="M9" s="51"/>
    </row>
    <row r="10" spans="2:13" ht="14.65" customHeight="1">
      <c r="B10" s="51"/>
      <c r="C10" s="284" t="s">
        <v>7</v>
      </c>
      <c r="D10" s="283" t="s">
        <v>8</v>
      </c>
      <c r="E10" s="283"/>
      <c r="F10" s="283"/>
      <c r="G10" s="283"/>
      <c r="H10" s="283"/>
      <c r="I10" s="283"/>
      <c r="J10" s="283"/>
      <c r="K10" s="283"/>
      <c r="L10" s="283"/>
      <c r="M10" s="51"/>
    </row>
    <row r="11" spans="2:13" ht="19.149999999999999" customHeight="1">
      <c r="B11" s="51"/>
      <c r="C11" s="284"/>
      <c r="D11" s="283"/>
      <c r="E11" s="283"/>
      <c r="F11" s="283"/>
      <c r="G11" s="283"/>
      <c r="H11" s="283"/>
      <c r="I11" s="283"/>
      <c r="J11" s="283"/>
      <c r="K11" s="283"/>
      <c r="L11" s="283"/>
      <c r="M11" s="51"/>
    </row>
    <row r="12" spans="2:13" ht="16.5">
      <c r="B12" s="51"/>
      <c r="C12" s="9"/>
      <c r="D12" s="9"/>
      <c r="E12" s="9"/>
      <c r="F12" s="9"/>
      <c r="G12" s="9"/>
      <c r="H12" s="9"/>
      <c r="I12" s="51"/>
      <c r="J12" s="51"/>
      <c r="K12" s="51"/>
      <c r="L12" s="51"/>
      <c r="M12" s="51"/>
    </row>
    <row r="13" spans="2:13" ht="14.65" customHeight="1">
      <c r="B13" s="51"/>
      <c r="C13" s="284" t="s">
        <v>9</v>
      </c>
      <c r="D13" s="283" t="s">
        <v>10</v>
      </c>
      <c r="E13" s="283"/>
      <c r="F13" s="283"/>
      <c r="G13" s="283"/>
      <c r="H13" s="283"/>
      <c r="I13" s="283"/>
      <c r="J13" s="283"/>
      <c r="K13" s="283"/>
      <c r="L13" s="283"/>
      <c r="M13" s="51"/>
    </row>
    <row r="14" spans="2:13">
      <c r="B14" s="51"/>
      <c r="C14" s="284"/>
      <c r="D14" s="283"/>
      <c r="E14" s="283"/>
      <c r="F14" s="283"/>
      <c r="G14" s="283"/>
      <c r="H14" s="283"/>
      <c r="I14" s="283"/>
      <c r="J14" s="283"/>
      <c r="K14" s="283"/>
      <c r="L14" s="283"/>
      <c r="M14" s="51"/>
    </row>
    <row r="15" spans="2:13" ht="19.899999999999999" customHeight="1">
      <c r="B15" s="51"/>
      <c r="C15" s="19"/>
      <c r="D15" s="59"/>
      <c r="E15" s="59"/>
      <c r="F15" s="59"/>
      <c r="G15" s="59"/>
      <c r="H15" s="59"/>
      <c r="I15" s="51"/>
      <c r="J15" s="51"/>
      <c r="K15" s="51"/>
      <c r="L15" s="51"/>
      <c r="M15" s="51"/>
    </row>
    <row r="16" spans="2:13" ht="30" customHeight="1"/>
    <row r="17" spans="2:9" ht="21.6" customHeight="1">
      <c r="B17" s="51"/>
      <c r="C17" s="19"/>
      <c r="D17" s="59"/>
      <c r="E17" s="59"/>
      <c r="F17" s="59"/>
      <c r="G17" s="59"/>
      <c r="H17" s="59"/>
      <c r="I17" s="59"/>
    </row>
    <row r="18" spans="2:9" ht="21" customHeight="1">
      <c r="B18" s="51"/>
      <c r="C18" s="279" t="s">
        <v>11</v>
      </c>
      <c r="D18" s="280"/>
      <c r="E18" s="280"/>
      <c r="F18" s="280"/>
      <c r="G18" s="280"/>
      <c r="H18" s="281"/>
      <c r="I18" s="59"/>
    </row>
    <row r="19" spans="2:9" ht="51">
      <c r="B19" s="51"/>
      <c r="C19" s="55" t="s">
        <v>12</v>
      </c>
      <c r="D19" s="56" t="s">
        <v>13</v>
      </c>
      <c r="E19" s="56" t="s">
        <v>14</v>
      </c>
      <c r="F19" s="56" t="s">
        <v>15</v>
      </c>
      <c r="G19" s="56" t="s">
        <v>16</v>
      </c>
      <c r="H19" s="56" t="s">
        <v>17</v>
      </c>
      <c r="I19" s="59"/>
    </row>
    <row r="20" spans="2:9" ht="16.5">
      <c r="B20" s="51"/>
      <c r="C20" s="21">
        <v>1</v>
      </c>
      <c r="D20" s="58" t="s">
        <v>18</v>
      </c>
      <c r="E20" s="167">
        <v>1</v>
      </c>
      <c r="F20" s="167">
        <v>0</v>
      </c>
      <c r="G20" s="167">
        <v>0</v>
      </c>
      <c r="H20" s="167">
        <v>0</v>
      </c>
      <c r="I20" s="59"/>
    </row>
    <row r="21" spans="2:9" ht="16.5">
      <c r="B21" s="51"/>
      <c r="C21" s="21">
        <v>2</v>
      </c>
      <c r="D21" s="58" t="s">
        <v>19</v>
      </c>
      <c r="E21" s="167">
        <v>0</v>
      </c>
      <c r="F21" s="167">
        <v>0</v>
      </c>
      <c r="G21" s="167">
        <v>0</v>
      </c>
      <c r="H21" s="167">
        <v>1</v>
      </c>
      <c r="I21" s="59"/>
    </row>
    <row r="22" spans="2:9" ht="16.5">
      <c r="B22" s="51"/>
      <c r="C22" s="21">
        <v>3</v>
      </c>
      <c r="D22" s="58" t="s">
        <v>20</v>
      </c>
      <c r="E22" s="167">
        <v>0</v>
      </c>
      <c r="F22" s="167">
        <v>0.02</v>
      </c>
      <c r="G22" s="167">
        <v>0</v>
      </c>
      <c r="H22" s="167">
        <f>1-G22-F22-E22</f>
        <v>0.98</v>
      </c>
      <c r="I22" s="59"/>
    </row>
    <row r="23" spans="2:9" ht="16.5">
      <c r="B23" s="51"/>
      <c r="C23" s="9"/>
      <c r="D23" s="9"/>
      <c r="E23" s="51"/>
      <c r="F23" s="9"/>
      <c r="G23" s="9"/>
      <c r="H23" s="9"/>
      <c r="I23" s="59"/>
    </row>
    <row r="25" spans="2:9" ht="16.5">
      <c r="B25" s="51"/>
      <c r="C25" s="19"/>
      <c r="D25" s="59"/>
      <c r="E25" s="59"/>
      <c r="F25" s="59"/>
      <c r="G25" s="59"/>
      <c r="H25" s="59"/>
      <c r="I25" s="59"/>
    </row>
    <row r="26" spans="2:9" ht="16.5">
      <c r="B26" s="51"/>
      <c r="C26" s="278" t="s">
        <v>21</v>
      </c>
      <c r="D26" s="278"/>
      <c r="E26" s="278"/>
      <c r="F26" s="278"/>
      <c r="G26" s="278"/>
      <c r="H26" s="59"/>
      <c r="I26" s="59"/>
    </row>
    <row r="27" spans="2:9" ht="25.5">
      <c r="B27" s="51"/>
      <c r="C27" s="55" t="s">
        <v>12</v>
      </c>
      <c r="D27" s="56" t="s">
        <v>13</v>
      </c>
      <c r="E27" s="56" t="s">
        <v>22</v>
      </c>
      <c r="F27" s="56" t="s">
        <v>15</v>
      </c>
      <c r="G27" s="56" t="s">
        <v>16</v>
      </c>
      <c r="H27" s="59"/>
      <c r="I27" s="59"/>
    </row>
    <row r="28" spans="2:9" ht="16.5">
      <c r="B28" s="51"/>
      <c r="C28" s="21">
        <v>1</v>
      </c>
      <c r="D28" s="58" t="s">
        <v>18</v>
      </c>
      <c r="E28" s="167">
        <v>1</v>
      </c>
      <c r="F28" s="167">
        <f>100%-E28</f>
        <v>0</v>
      </c>
      <c r="G28" s="167">
        <v>0</v>
      </c>
      <c r="H28" s="59"/>
      <c r="I28" s="59"/>
    </row>
    <row r="29" spans="2:9" ht="16.5">
      <c r="B29" s="51"/>
      <c r="C29" s="21">
        <v>2</v>
      </c>
      <c r="D29" s="58" t="s">
        <v>19</v>
      </c>
      <c r="E29" s="167">
        <v>0</v>
      </c>
      <c r="F29" s="167">
        <v>0</v>
      </c>
      <c r="G29" s="167">
        <v>1</v>
      </c>
      <c r="H29" s="59"/>
      <c r="I29" s="59"/>
    </row>
    <row r="30" spans="2:9" ht="16.5">
      <c r="B30" s="51"/>
      <c r="C30" s="21">
        <v>3</v>
      </c>
      <c r="D30" s="58" t="s">
        <v>234</v>
      </c>
      <c r="E30" s="167">
        <v>0</v>
      </c>
      <c r="F30" s="167">
        <f>100%-E30</f>
        <v>1</v>
      </c>
      <c r="G30" s="167">
        <v>0</v>
      </c>
      <c r="H30" s="59"/>
      <c r="I30" s="59"/>
    </row>
    <row r="31" spans="2:9" ht="16.5">
      <c r="B31" s="51"/>
      <c r="C31" s="9"/>
      <c r="D31" s="9"/>
      <c r="E31" s="51"/>
      <c r="F31" s="9"/>
      <c r="G31" s="9"/>
      <c r="H31" s="9"/>
      <c r="I31" s="59"/>
    </row>
    <row r="33" spans="3:6" ht="15.75" thickBot="1">
      <c r="C33" s="51"/>
      <c r="D33" s="51"/>
      <c r="E33" s="51"/>
      <c r="F33" s="51"/>
    </row>
    <row r="34" spans="3:6" ht="16.899999999999999" customHeight="1" thickBot="1">
      <c r="C34" s="51"/>
      <c r="D34" s="68" t="s">
        <v>23</v>
      </c>
      <c r="E34" s="69">
        <v>4.9420000000000002</v>
      </c>
      <c r="F34" s="51"/>
    </row>
    <row r="35" spans="3:6" ht="12" customHeight="1">
      <c r="C35" s="51"/>
      <c r="D35" s="51"/>
      <c r="E35" s="51"/>
      <c r="F35" s="51"/>
    </row>
  </sheetData>
  <sheetProtection sheet="1" selectLockedCells="1"/>
  <mergeCells count="8">
    <mergeCell ref="C26:G26"/>
    <mergeCell ref="C18:H18"/>
    <mergeCell ref="D4:L8"/>
    <mergeCell ref="D10:L11"/>
    <mergeCell ref="D13:L14"/>
    <mergeCell ref="C4:C8"/>
    <mergeCell ref="C10:C11"/>
    <mergeCell ref="C13: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N94"/>
  <sheetViews>
    <sheetView tabSelected="1" view="pageBreakPreview" topLeftCell="A15" zoomScaleSheetLayoutView="100" workbookViewId="0">
      <selection activeCell="A4" sqref="A4"/>
    </sheetView>
  </sheetViews>
  <sheetFormatPr defaultColWidth="8.7109375" defaultRowHeight="15"/>
  <cols>
    <col min="1" max="1" width="22.42578125" style="106" customWidth="1"/>
    <col min="2" max="2" width="5.5703125" style="106" customWidth="1"/>
    <col min="3" max="3" width="12.5703125" style="106" customWidth="1"/>
    <col min="4" max="4" width="52.5703125" style="106" customWidth="1"/>
    <col min="5" max="5" width="16.5703125" style="106" customWidth="1"/>
    <col min="6" max="6" width="14.7109375" style="106" customWidth="1"/>
    <col min="7" max="7" width="18.28515625" style="106" customWidth="1"/>
    <col min="8" max="8" width="14.5703125" style="106" customWidth="1"/>
    <col min="9" max="9" width="13.28515625" style="106" customWidth="1"/>
    <col min="10" max="10" width="18.28515625" style="106" customWidth="1"/>
    <col min="11" max="11" width="16.5703125" style="106" customWidth="1"/>
    <col min="12" max="12" width="6.28515625" style="106" customWidth="1"/>
    <col min="13" max="16384" width="8.7109375" style="106"/>
  </cols>
  <sheetData>
    <row r="2" spans="2:14" ht="8.65" customHeight="1">
      <c r="B2" s="107"/>
      <c r="C2" s="107"/>
      <c r="D2" s="107"/>
      <c r="E2" s="107"/>
      <c r="F2" s="107"/>
      <c r="G2" s="107"/>
      <c r="H2" s="107"/>
      <c r="I2" s="107"/>
      <c r="J2" s="107"/>
      <c r="K2" s="107"/>
    </row>
    <row r="3" spans="2:14" ht="8.65" customHeight="1">
      <c r="B3" s="107"/>
      <c r="C3" s="107"/>
      <c r="D3" s="107"/>
      <c r="E3" s="107"/>
      <c r="F3" s="107"/>
      <c r="G3" s="107"/>
      <c r="H3" s="107"/>
      <c r="I3" s="107"/>
      <c r="J3" s="107"/>
      <c r="K3" s="107"/>
    </row>
    <row r="4" spans="2:14" ht="116.65" customHeight="1">
      <c r="B4" s="107"/>
      <c r="C4" s="308" t="s">
        <v>256</v>
      </c>
      <c r="D4" s="308"/>
      <c r="E4" s="308"/>
      <c r="F4" s="308"/>
      <c r="G4" s="308"/>
      <c r="H4" s="308"/>
      <c r="I4" s="308"/>
      <c r="J4" s="308"/>
      <c r="K4" s="308"/>
    </row>
    <row r="5" spans="2:14" ht="21">
      <c r="B5" s="107"/>
      <c r="C5" s="309" t="s">
        <v>24</v>
      </c>
      <c r="D5" s="309"/>
      <c r="E5" s="309"/>
      <c r="F5" s="309"/>
      <c r="G5" s="309"/>
      <c r="H5" s="309"/>
      <c r="I5" s="309"/>
      <c r="J5" s="309"/>
      <c r="K5" s="309"/>
    </row>
    <row r="6" spans="2:14" ht="18.75">
      <c r="B6" s="107"/>
      <c r="C6" s="310" t="s">
        <v>279</v>
      </c>
      <c r="D6" s="310"/>
      <c r="E6" s="310"/>
      <c r="F6" s="310"/>
      <c r="G6" s="310"/>
      <c r="H6" s="310"/>
      <c r="I6" s="310"/>
      <c r="J6" s="310"/>
      <c r="K6" s="310"/>
    </row>
    <row r="7" spans="2:14" ht="15.75" thickBot="1">
      <c r="B7" s="107"/>
      <c r="C7" s="107"/>
      <c r="D7" s="107"/>
      <c r="E7" s="107"/>
      <c r="F7" s="107"/>
      <c r="G7" s="107"/>
      <c r="H7" s="107"/>
      <c r="I7" s="107"/>
      <c r="J7" s="107"/>
      <c r="K7" s="107"/>
      <c r="N7" s="106">
        <f>M23</f>
        <v>9788542.0800000001</v>
      </c>
    </row>
    <row r="8" spans="2:14" ht="24" customHeight="1">
      <c r="B8" s="107"/>
      <c r="C8" s="315" t="s">
        <v>259</v>
      </c>
      <c r="D8" s="317" t="s">
        <v>258</v>
      </c>
      <c r="E8" s="319" t="s">
        <v>27</v>
      </c>
      <c r="F8" s="320"/>
      <c r="G8" s="313" t="s">
        <v>28</v>
      </c>
      <c r="H8" s="319" t="s">
        <v>29</v>
      </c>
      <c r="I8" s="320"/>
      <c r="J8" s="313" t="s">
        <v>30</v>
      </c>
      <c r="K8" s="311" t="s">
        <v>31</v>
      </c>
    </row>
    <row r="9" spans="2:14" ht="36.6" customHeight="1" thickBot="1">
      <c r="B9" s="107"/>
      <c r="C9" s="316"/>
      <c r="D9" s="318"/>
      <c r="E9" s="186" t="s">
        <v>32</v>
      </c>
      <c r="F9" s="186" t="s">
        <v>33</v>
      </c>
      <c r="G9" s="314"/>
      <c r="H9" s="186" t="s">
        <v>32</v>
      </c>
      <c r="I9" s="186" t="s">
        <v>34</v>
      </c>
      <c r="J9" s="314"/>
      <c r="K9" s="312"/>
    </row>
    <row r="10" spans="2:14" ht="24.6" customHeight="1" thickBot="1">
      <c r="B10" s="107"/>
      <c r="C10" s="291" t="s">
        <v>35</v>
      </c>
      <c r="D10" s="292"/>
      <c r="E10" s="292"/>
      <c r="F10" s="292"/>
      <c r="G10" s="292"/>
      <c r="H10" s="292"/>
      <c r="I10" s="292"/>
      <c r="J10" s="292"/>
      <c r="K10" s="293"/>
    </row>
    <row r="11" spans="2:14" ht="24.6" customHeight="1">
      <c r="B11" s="107"/>
      <c r="C11" s="302" t="s">
        <v>36</v>
      </c>
      <c r="D11" s="303"/>
      <c r="E11" s="303"/>
      <c r="F11" s="303"/>
      <c r="G11" s="303"/>
      <c r="H11" s="303"/>
      <c r="I11" s="303"/>
      <c r="J11" s="303"/>
      <c r="K11" s="304"/>
    </row>
    <row r="12" spans="2:14" ht="19.149999999999999" customHeight="1">
      <c r="B12" s="107"/>
      <c r="C12" s="108" t="s">
        <v>37</v>
      </c>
      <c r="D12" s="109" t="s">
        <v>38</v>
      </c>
      <c r="E12" s="270">
        <f>'3-Buget comp 1'!F20*('3-Buget comp 1'!F60+'3-Buget comp 1'!F61) + '4-Buget comp 2'!F20*('4-Buget comp 2'!F60+'4-Buget comp 2'!F61) + '5-Buget comp 3'!F20*('5-Buget comp 3'!F60+'5-Buget comp 3'!F61) + '6-Buget comp 4'!F20*('6-Buget comp 4'!F60+'6-Buget comp 4'!F61) + '7-Buget comp 5'!F20*('7-Buget comp 5'!F60+'7-Buget comp 5'!F61) + '8-Buget comp 6'!F20*('8-Buget comp 6'!F60+'8-Buget comp 6'!F61) + '9-Buget comp 7'!F20*('9-Buget comp 7'!F60+'9-Buget comp 7'!F61) + '10-Buget comp 8'!F20*('10-Buget comp 8'!F60+'10-Buget comp 8'!F61) + '11-Buget comp 9'!F20*('11-Buget comp 9'!F60+'11-Buget comp 9'!F61) + '12-Buget comp 10'!F20*('12-Buget comp 10'!F60+'12-Buget comp 10'!F61)</f>
        <v>0</v>
      </c>
      <c r="F12" s="270">
        <f>'3-Buget comp 1'!G20*('3-Buget comp 1'!F60+'3-Buget comp 1'!F61) + '4-Buget comp 2'!G20*('4-Buget comp 2'!F60+'4-Buget comp 2'!F61) + '5-Buget comp 3'!G20*('5-Buget comp 3'!F60+'5-Buget comp 3'!F61) + '6-Buget comp 4'!G20*('6-Buget comp 4'!F60+'6-Buget comp 4'!F61) + '7-Buget comp 5'!G20*('7-Buget comp 5'!F60+'7-Buget comp 5'!F61) + '8-Buget comp 6'!G20*('8-Buget comp 6'!F60+'8-Buget comp 6'!F61) + '9-Buget comp 7'!G20*('9-Buget comp 7'!F60+'9-Buget comp 7'!F61) + '10-Buget comp 8'!G20*('10-Buget comp 8'!F60+'10-Buget comp 8'!F61) + '11-Buget comp 9'!G20*('11-Buget comp 9'!F60+'11-Buget comp 9'!F61) + '12-Buget comp 10'!G20*('12-Buget comp 10'!F60+'12-Buget comp 10'!F61)</f>
        <v>0</v>
      </c>
      <c r="G12" s="110">
        <f>SUM(E12:F12)</f>
        <v>0</v>
      </c>
      <c r="H12" s="270">
        <f>('3-Buget comp 1'!I20 + '4-Buget comp 2'!I20 + '5-Buget comp 3'!I20 + '6-Buget comp 4'!I20 + '7-Buget comp 5'!I20 + '8-Buget comp 6'!I20 + '9-Buget comp 7'!I20 + '10-Buget comp 8'!I20 + '11-Buget comp 9'!I20 + '12-Buget comp 10'!I20) +(('3-Buget comp 1'!F20 * '3-Buget comp 1'!F59) + ('4-Buget comp 2'!F20 * '4-Buget comp 2'!F59) + ('5-Buget comp 3'!F20 * '5-Buget comp 3'!F59) + ('6-Buget comp 4'!F20 * '6-Buget comp 4'!F59) + ('7-Buget comp 5'!F20 * '7-Buget comp 5'!F59) + ('8-Buget comp 6'!F20 * '8-Buget comp 6'!F59) + ('9-Buget comp 7'!F20 * '9-Buget comp 7'!F59) + ('10-Buget comp 8'!F20 * '10-Buget comp 8'!F59) + ('11-Buget comp 9'!F20 * '11-Buget comp 9'!F59) + ('12-Buget comp 10'!F20 * '12-Buget comp 10'!F59))</f>
        <v>0</v>
      </c>
      <c r="I12" s="270">
        <f>('3-Buget comp 1'!J20 + '4-Buget comp 2'!J20 + '5-Buget comp 3'!J20 + '6-Buget comp 4'!J20 + '7-Buget comp 5'!J20 + '8-Buget comp 6'!J20 + '9-Buget comp 7'!J20 + '10-Buget comp 8'!J20 + '11-Buget comp 9'!J20 + '12-Buget comp 10'!J20) +(('3-Buget comp 1'!G20 * '3-Buget comp 1'!F59) + ('4-Buget comp 2'!G20 * '4-Buget comp 2'!F59) + ('5-Buget comp 3'!G20 * '5-Buget comp 3'!F59) + ('6-Buget comp 4'!G20 * '6-Buget comp 4'!F59) + ('7-Buget comp 5'!G20 * '7-Buget comp 5'!F59) + ('8-Buget comp 6'!G20 * '8-Buget comp 6'!F59) + ('9-Buget comp 7'!G20 * '9-Buget comp 7'!F59) + ('10-Buget comp 8'!G20 * '10-Buget comp 8'!F59) + ('11-Buget comp 9'!G20 * '11-Buget comp 9'!F59) + ('12-Buget comp 10'!G20 * '12-Buget comp 10'!F59))</f>
        <v>0</v>
      </c>
      <c r="J12" s="110">
        <f>H12+I12</f>
        <v>0</v>
      </c>
      <c r="K12" s="111">
        <f>G12+J12</f>
        <v>0</v>
      </c>
    </row>
    <row r="13" spans="2:14" ht="31.15" customHeight="1">
      <c r="B13" s="107"/>
      <c r="C13" s="108" t="s">
        <v>39</v>
      </c>
      <c r="D13" s="109" t="s">
        <v>40</v>
      </c>
      <c r="E13" s="270">
        <f>'3-Buget comp 1'!F21*('3-Buget comp 1'!F60+'3-Buget comp 1'!F61)+'4-Buget comp 2'!F21*('4-Buget comp 2'!F60+'4-Buget comp 2'!F61)+'5-Buget comp 3'!F21*('5-Buget comp 3'!F60+'5-Buget comp 3'!F61)+'6-Buget comp 4'!F21*('6-Buget comp 4'!F60+'6-Buget comp 4'!F61)+'7-Buget comp 5'!F21*('7-Buget comp 5'!F60+'7-Buget comp 5'!F61)+'8-Buget comp 6'!F21*('8-Buget comp 6'!F60+'8-Buget comp 6'!F61)+'9-Buget comp 7'!F21*('9-Buget comp 7'!F60+'9-Buget comp 7'!F61)+'10-Buget comp 8'!F21*('10-Buget comp 8'!F60+'10-Buget comp 8'!F61)+'11-Buget comp 9'!F21*('11-Buget comp 9'!F60+'11-Buget comp 9'!F61)+'12-Buget comp 10'!F21*('12-Buget comp 10'!F60+'12-Buget comp 10'!F61)</f>
        <v>0</v>
      </c>
      <c r="F13" s="270">
        <f>'3-Buget comp 1'!G21*('3-Buget comp 1'!F60+'3-Buget comp 1'!F61) + '4-Buget comp 2'!G21*('4-Buget comp 2'!F60+'4-Buget comp 2'!F61) + '5-Buget comp 3'!G21*('5-Buget comp 3'!F60+'5-Buget comp 3'!F61) + '6-Buget comp 4'!G21*('6-Buget comp 4'!F60+'6-Buget comp 4'!F61) + '7-Buget comp 5'!G21*('7-Buget comp 5'!F60+'7-Buget comp 5'!F61) + '8-Buget comp 6'!G21*('8-Buget comp 6'!F60+'8-Buget comp 6'!F61) + '9-Buget comp 7'!G21*('9-Buget comp 7'!F60+'9-Buget comp 7'!F61) + '10-Buget comp 8'!G21*('10-Buget comp 8'!F60+'10-Buget comp 8'!F61) + '11-Buget comp 9'!G21*('11-Buget comp 9'!F60+'11-Buget comp 9'!F61) + '12-Buget comp 10'!G21*('12-Buget comp 10'!F60+'12-Buget comp 10'!F61)</f>
        <v>0</v>
      </c>
      <c r="G13" s="110">
        <f>SUM(E13:F13)</f>
        <v>0</v>
      </c>
      <c r="H13" s="270">
        <f>('3-Buget comp 1'!I21 + '4-Buget comp 2'!I21 + '5-Buget comp 3'!I21 + '6-Buget comp 4'!I21 + '7-Buget comp 5'!I21 + '8-Buget comp 6'!I21 + '9-Buget comp 7'!I21 + '10-Buget comp 8'!I21 + '11-Buget comp 9'!I21 + '12-Buget comp 10'!I21) +(('3-Buget comp 1'!F21 * '3-Buget comp 1'!F59) + ('4-Buget comp 2'!F21 * '4-Buget comp 2'!F59) + ('5-Buget comp 3'!F21 * '5-Buget comp 3'!F59) + ('6-Buget comp 4'!F21 * '6-Buget comp 4'!F59) + ('7-Buget comp 5'!F21 * '7-Buget comp 5'!F59) + ('8-Buget comp 6'!F21 * '8-Buget comp 6'!F59) + ('9-Buget comp 7'!F21 * '9-Buget comp 7'!F59) + ('10-Buget comp 8'!F21 * '10-Buget comp 8'!F59) + ('11-Buget comp 9'!F21 * '11-Buget comp 9'!F59) + ('12-Buget comp 10'!F21 * '12-Buget comp 10'!F59))</f>
        <v>0</v>
      </c>
      <c r="I13" s="270">
        <f>('3-Buget comp 1'!J21 + '4-Buget comp 2'!J21 + '5-Buget comp 3'!J21 + '6-Buget comp 4'!J21 + '7-Buget comp 5'!J21 + '8-Buget comp 6'!J21 + '9-Buget comp 7'!J21 + '10-Buget comp 8'!J21 + '11-Buget comp 9'!J21 + '12-Buget comp 10'!J21) +(('3-Buget comp 1'!G21 * '3-Buget comp 1'!F59) + ('4-Buget comp 2'!G21 * '4-Buget comp 2'!F59) + ('5-Buget comp 3'!G21 * '5-Buget comp 3'!F59) + ('6-Buget comp 4'!G21 * '6-Buget comp 4'!F59) + ('7-Buget comp 5'!G21 * '7-Buget comp 5'!F59) + ('8-Buget comp 6'!G21 * '8-Buget comp 6'!F59) + ('9-Buget comp 7'!G21 * '9-Buget comp 7'!F59) + ('10-Buget comp 8'!G21 * '10-Buget comp 8'!F59) + ('11-Buget comp 9'!G21 * '11-Buget comp 9'!F59) + ('12-Buget comp 10'!G21 * '12-Buget comp 10'!F59))</f>
        <v>0</v>
      </c>
      <c r="J13" s="110">
        <f>H13+I12</f>
        <v>0</v>
      </c>
      <c r="K13" s="111">
        <f>G13+J13</f>
        <v>0</v>
      </c>
    </row>
    <row r="14" spans="2:14" ht="29.65" customHeight="1">
      <c r="B14" s="107"/>
      <c r="C14" s="108" t="s">
        <v>41</v>
      </c>
      <c r="D14" s="113" t="s">
        <v>42</v>
      </c>
      <c r="E14" s="270">
        <f>'3-Buget comp 1'!F22*('3-Buget comp 1'!F60+'3-Buget comp 1'!F61) + '4-Buget comp 2'!F22*('4-Buget comp 2'!F60+'4-Buget comp 2'!F61) + '5-Buget comp 3'!F22*('5-Buget comp 3'!F60+'5-Buget comp 3'!F61) + '6-Buget comp 4'!F22*('6-Buget comp 4'!F60+'6-Buget comp 4'!F61) + '7-Buget comp 5'!F22*('7-Buget comp 5'!F60+'7-Buget comp 5'!F61) + '8-Buget comp 6'!F22*('8-Buget comp 6'!F60+'8-Buget comp 6'!F61) + '9-Buget comp 7'!F22*('9-Buget comp 7'!F60+'9-Buget comp 7'!F61) + '10-Buget comp 8'!F22*('10-Buget comp 8'!F60+'10-Buget comp 8'!F61) + '11-Buget comp 9'!F22*('11-Buget comp 9'!F60+'11-Buget comp 9'!F61) + '12-Buget comp 10'!F22*('12-Buget comp 10'!F60+'12-Buget comp 10'!F61)</f>
        <v>0</v>
      </c>
      <c r="F14" s="270">
        <f>'3-Buget comp 1'!G22*('3-Buget comp 1'!F60+'3-Buget comp 1'!F61) + '4-Buget comp 2'!G22*('4-Buget comp 2'!F60+'4-Buget comp 2'!F61) + '5-Buget comp 3'!G22*('5-Buget comp 3'!F60+'5-Buget comp 3'!F61) + '6-Buget comp 4'!G22*('6-Buget comp 4'!F60+'6-Buget comp 4'!F61) + '7-Buget comp 5'!G22*('7-Buget comp 5'!F60+'7-Buget comp 5'!F61) + '8-Buget comp 6'!G22*('8-Buget comp 6'!F60+'8-Buget comp 6'!F61) + '9-Buget comp 7'!G22*('9-Buget comp 7'!F60+'9-Buget comp 7'!F61) + '10-Buget comp 8'!G22*('10-Buget comp 8'!F60+'10-Buget comp 8'!F61) + '11-Buget comp 9'!G22*('11-Buget comp 9'!F60+'11-Buget comp 9'!F61) + '12-Buget comp 10'!G22*('12-Buget comp 10'!F60+'12-Buget comp 10'!F61)</f>
        <v>0</v>
      </c>
      <c r="G14" s="110">
        <f>SUM(E14:F14)</f>
        <v>0</v>
      </c>
      <c r="H14" s="270">
        <f>('3-Buget comp 1'!I22 + '4-Buget comp 2'!I22 + '5-Buget comp 3'!I22 + '6-Buget comp 4'!I22 + '7-Buget comp 5'!I22 + '8-Buget comp 6'!I22 + '9-Buget comp 7'!I22 + '10-Buget comp 8'!I22 + '11-Buget comp 9'!I22 + '12-Buget comp 10'!I22) +(('3-Buget comp 1'!F22 * '3-Buget comp 1'!F59) + ('4-Buget comp 2'!F22 * '4-Buget comp 2'!F59) + ('5-Buget comp 3'!F22 * '5-Buget comp 3'!F59) + ('6-Buget comp 4'!F22 * '6-Buget comp 4'!F59) + ('7-Buget comp 5'!F22 * '7-Buget comp 5'!F59) + ('8-Buget comp 6'!F22 * '8-Buget comp 6'!F59) + ('9-Buget comp 7'!F22 * '9-Buget comp 7'!F59) + ('10-Buget comp 8'!F22 * '10-Buget comp 8'!F59) + ('11-Buget comp 9'!F22 * '11-Buget comp 9'!F59) + ('12-Buget comp 10'!F22 * '12-Buget comp 10'!F59))</f>
        <v>0</v>
      </c>
      <c r="I14" s="270">
        <f>('3-Buget comp 1'!J22 + '4-Buget comp 2'!J22 + '5-Buget comp 3'!J22 + '6-Buget comp 4'!J22 + '7-Buget comp 5'!J22 + '8-Buget comp 6'!J22 + '9-Buget comp 7'!J22 + '10-Buget comp 8'!J22 + '11-Buget comp 9'!J22 + '12-Buget comp 10'!J22) +(('3-Buget comp 1'!G22 * '3-Buget comp 1'!F59) + ('4-Buget comp 2'!G22 * '4-Buget comp 2'!F59) + ('5-Buget comp 3'!G22 * '5-Buget comp 3'!F59) + ('6-Buget comp 4'!G22 * '6-Buget comp 4'!F59) + ('7-Buget comp 5'!G22 * '7-Buget comp 5'!F59) + ('8-Buget comp 6'!G22 * '8-Buget comp 6'!F59) + ('9-Buget comp 7'!G22 * '9-Buget comp 7'!F59) + ('10-Buget comp 8'!G22 * '10-Buget comp 8'!F59) + ('11-Buget comp 9'!G22 * '11-Buget comp 9'!F59) + ('12-Buget comp 10'!G22 * '12-Buget comp 10'!F59))</f>
        <v>0</v>
      </c>
      <c r="J14" s="110">
        <f>H14+I12</f>
        <v>0</v>
      </c>
      <c r="K14" s="111">
        <f>G14+J14</f>
        <v>0</v>
      </c>
    </row>
    <row r="15" spans="2:14" ht="18.600000000000001" customHeight="1">
      <c r="B15" s="107"/>
      <c r="C15" s="114"/>
      <c r="D15" s="115" t="s">
        <v>43</v>
      </c>
      <c r="E15" s="116">
        <f>SUM(E12:E14)</f>
        <v>0</v>
      </c>
      <c r="F15" s="116">
        <f>SUM(F12:F14)</f>
        <v>0</v>
      </c>
      <c r="G15" s="116">
        <f>SUM(E15:F15)</f>
        <v>0</v>
      </c>
      <c r="H15" s="116">
        <f>SUM(H12:H14)</f>
        <v>0</v>
      </c>
      <c r="I15" s="116">
        <f>SUM(I12:I14)</f>
        <v>0</v>
      </c>
      <c r="J15" s="116">
        <f>SUM(J12:J14)</f>
        <v>0</v>
      </c>
      <c r="K15" s="117">
        <f>SUM(K12:K14)</f>
        <v>0</v>
      </c>
    </row>
    <row r="16" spans="2:14" ht="19.899999999999999" customHeight="1">
      <c r="B16" s="107"/>
      <c r="C16" s="299" t="s">
        <v>44</v>
      </c>
      <c r="D16" s="300"/>
      <c r="E16" s="300"/>
      <c r="F16" s="300"/>
      <c r="G16" s="300"/>
      <c r="H16" s="300"/>
      <c r="I16" s="300"/>
      <c r="J16" s="300"/>
      <c r="K16" s="301"/>
    </row>
    <row r="17" spans="2:13" ht="19.149999999999999" customHeight="1">
      <c r="B17" s="107"/>
      <c r="C17" s="118" t="s">
        <v>144</v>
      </c>
      <c r="D17" s="119" t="s">
        <v>45</v>
      </c>
      <c r="E17" s="270">
        <f>'3-Buget comp 1'!F25*('3-Buget comp 1'!F60+'3-Buget comp 1'!F61) + '4-Buget comp 2'!F25*('4-Buget comp 2'!F60+'4-Buget comp 2'!F61) + '5-Buget comp 3'!F25*('5-Buget comp 3'!F60+'5-Buget comp 3'!F61) + '6-Buget comp 4'!F25*('6-Buget comp 4'!F60+'6-Buget comp 4'!F61) + '7-Buget comp 5'!F25*('7-Buget comp 5'!F60+'7-Buget comp 5'!F61) + '8-Buget comp 6'!F25*('8-Buget comp 6'!F60+'8-Buget comp 6'!F61) + '9-Buget comp 7'!F25*('9-Buget comp 7'!F60+'9-Buget comp 7'!F61) + '10-Buget comp 8'!F25*('10-Buget comp 8'!F60+'10-Buget comp 8'!F61) + '11-Buget comp 9'!F25*('11-Buget comp 9'!F60+'11-Buget comp 9'!F61) + '12-Buget comp 10'!F25*('12-Buget comp 10'!F60+'12-Buget comp 10'!F61)</f>
        <v>0</v>
      </c>
      <c r="F17" s="270">
        <f>'3-Buget comp 1'!G25*('3-Buget comp 1'!F60+'3-Buget comp 1'!F61) + '4-Buget comp 2'!G25*('4-Buget comp 2'!F60+'4-Buget comp 2'!F61) + '5-Buget comp 3'!G25*('5-Buget comp 3'!F60+'5-Buget comp 3'!F61) + '6-Buget comp 4'!G25*('6-Buget comp 4'!F60+'6-Buget comp 4'!F61) + '7-Buget comp 5'!G25*('7-Buget comp 5'!F60+'7-Buget comp 5'!F61) + '8-Buget comp 6'!G25*('8-Buget comp 6'!F60+'8-Buget comp 6'!F61) + '9-Buget comp 7'!G25*('9-Buget comp 7'!F60+'9-Buget comp 7'!F61) + '10-Buget comp 8'!G25*('10-Buget comp 8'!F60+'10-Buget comp 8'!F61) + '11-Buget comp 9'!G25*('11-Buget comp 9'!F60+'11-Buget comp 9'!F61) + '12-Buget comp 10'!G25*('12-Buget comp 10'!F60+'12-Buget comp 10'!F61)</f>
        <v>0</v>
      </c>
      <c r="G17" s="110">
        <f>E17+F25</f>
        <v>0</v>
      </c>
      <c r="H17" s="270">
        <f>('3-Buget comp 1'!I25 + '4-Buget comp 2'!I25 + '5-Buget comp 3'!I25 + '6-Buget comp 4'!I25 + '7-Buget comp 5'!I25 + '8-Buget comp 6'!I25 + '9-Buget comp 7'!I25 + '10-Buget comp 8'!I25 + '11-Buget comp 9'!I25 + '12-Buget comp 10'!I25) +(('3-Buget comp 1'!F25 * '3-Buget comp 1'!F59) + ('4-Buget comp 2'!F25 * '4-Buget comp 2'!F59) + ('5-Buget comp 3'!F25 * '5-Buget comp 3'!F59) + ('6-Buget comp 4'!F25 * '6-Buget comp 4'!F59) + ('7-Buget comp 5'!F25 * '7-Buget comp 5'!F59) + ('8-Buget comp 6'!F25 * '8-Buget comp 6'!F59) + ('9-Buget comp 7'!F25 * '9-Buget comp 7'!F59) + ('10-Buget comp 8'!F25 * '10-Buget comp 8'!F59) + ('11-Buget comp 9'!F25 * '11-Buget comp 9'!F59) + ('12-Buget comp 10'!F25 * '12-Buget comp 10'!F59))</f>
        <v>0</v>
      </c>
      <c r="I17" s="270">
        <f>('3-Buget comp 1'!J25 + '4-Buget comp 2'!J25 + '5-Buget comp 3'!J25 + '6-Buget comp 4'!J25 + '7-Buget comp 5'!J25 + '8-Buget comp 6'!J25 + '9-Buget comp 7'!J25 + '10-Buget comp 8'!J25 + '11-Buget comp 9'!J25 + '12-Buget comp 10'!J25) +(('3-Buget comp 1'!G25 * '3-Buget comp 1'!F59) + ('4-Buget comp 2'!G25 * '4-Buget comp 2'!F59) + ('5-Buget comp 3'!G25 * '5-Buget comp 3'!F59) + ('6-Buget comp 4'!G25 * '6-Buget comp 4'!F59) + ('7-Buget comp 5'!G25 * '7-Buget comp 5'!F59) + ('8-Buget comp 6'!G25 * '8-Buget comp 6'!F59) + ('9-Buget comp 7'!G25 * '9-Buget comp 7'!F59) + ('10-Buget comp 8'!G25 * '10-Buget comp 8'!F59) + ('11-Buget comp 9'!G25 * '11-Buget comp 9'!F59) + ('12-Buget comp 10'!G25 * '12-Buget comp 10'!F59))</f>
        <v>0</v>
      </c>
      <c r="J17" s="110">
        <f>H17+I17</f>
        <v>0</v>
      </c>
      <c r="K17" s="111">
        <f>G17+J17</f>
        <v>0</v>
      </c>
    </row>
    <row r="18" spans="2:13" ht="19.899999999999999" customHeight="1">
      <c r="B18" s="107"/>
      <c r="C18" s="118"/>
      <c r="D18" s="115" t="s">
        <v>46</v>
      </c>
      <c r="E18" s="116">
        <f>SUM(E17:E17)</f>
        <v>0</v>
      </c>
      <c r="F18" s="116">
        <f>SUM(F25:F25)</f>
        <v>0</v>
      </c>
      <c r="G18" s="116">
        <f>E18+F18</f>
        <v>0</v>
      </c>
      <c r="H18" s="116">
        <f>SUM(H17:H17)</f>
        <v>0</v>
      </c>
      <c r="I18" s="116">
        <f>SUM(I17:I17)</f>
        <v>0</v>
      </c>
      <c r="J18" s="116">
        <f>H18+I18</f>
        <v>0</v>
      </c>
      <c r="K18" s="117">
        <f>G18+J18</f>
        <v>0</v>
      </c>
    </row>
    <row r="19" spans="2:13" ht="19.899999999999999" customHeight="1">
      <c r="B19" s="107"/>
      <c r="C19" s="299" t="s">
        <v>47</v>
      </c>
      <c r="D19" s="300"/>
      <c r="E19" s="300"/>
      <c r="F19" s="300"/>
      <c r="G19" s="300"/>
      <c r="H19" s="300"/>
      <c r="I19" s="300"/>
      <c r="J19" s="300"/>
      <c r="K19" s="301"/>
    </row>
    <row r="20" spans="2:13" ht="19.899999999999999" customHeight="1">
      <c r="B20" s="107"/>
      <c r="C20" s="120" t="s">
        <v>48</v>
      </c>
      <c r="D20" s="121" t="s">
        <v>49</v>
      </c>
      <c r="E20" s="270">
        <f>'3-Buget comp 1'!F28*('3-Buget comp 1'!F60+'3-Buget comp 1'!F61) + '4-Buget comp 2'!F28*('4-Buget comp 2'!F60+'4-Buget comp 2'!F61) + '5-Buget comp 3'!F28*('5-Buget comp 3'!F60+'5-Buget comp 3'!F61) + '6-Buget comp 4'!F28*('6-Buget comp 4'!F60+'6-Buget comp 4'!F61) + '7-Buget comp 5'!F28*('7-Buget comp 5'!F60+'7-Buget comp 5'!F61) + '8-Buget comp 6'!F28*('8-Buget comp 6'!F60+'8-Buget comp 6'!F61) + '9-Buget comp 7'!F28*('9-Buget comp 7'!F60+'9-Buget comp 7'!F61) + '10-Buget comp 8'!F28*('10-Buget comp 8'!F60+'10-Buget comp 8'!F61) + '11-Buget comp 9'!F28*('11-Buget comp 9'!F60+'11-Buget comp 9'!F61) + '12-Buget comp 10'!F28*('12-Buget comp 10'!F60+'12-Buget comp 10'!F61)</f>
        <v>8247863.9754560003</v>
      </c>
      <c r="F20" s="270">
        <f>'3-Buget comp 1'!G28*('3-Buget comp 1'!F60+'3-Buget comp 1'!F61) + '4-Buget comp 2'!G28*('4-Buget comp 2'!F60+'4-Buget comp 2'!F61) + '5-Buget comp 3'!G28*('5-Buget comp 3'!F60+'5-Buget comp 3'!F61) + '6-Buget comp 4'!G28*('6-Buget comp 4'!F60+'6-Buget comp 4'!F61) + '7-Buget comp 5'!G28*('7-Buget comp 5'!F60+'7-Buget comp 5'!F61) + '8-Buget comp 6'!G28*('8-Buget comp 6'!F60+'8-Buget comp 6'!F61) + '9-Buget comp 7'!G28*('9-Buget comp 7'!F60+'9-Buget comp 7'!F61) + '10-Buget comp 8'!G28*('10-Buget comp 8'!F60+'10-Buget comp 8'!F61) + '11-Buget comp 9'!G28*('11-Buget comp 9'!F60+'11-Buget comp 9'!F61) + '12-Buget comp 10'!G28*('12-Buget comp 10'!F60+'12-Buget comp 10'!F61)</f>
        <v>1567094.1553366401</v>
      </c>
      <c r="G20" s="110">
        <f>E20+F20</f>
        <v>9814958.1307926401</v>
      </c>
      <c r="H20" s="270">
        <f>('3-Buget comp 1'!I28 + '4-Buget comp 2'!I28 + '5-Buget comp 3'!I28 + '6-Buget comp 4'!I28 + '7-Buget comp 5'!I28 + '8-Buget comp 6'!I28 + '9-Buget comp 7'!I28 + '10-Buget comp 8'!I28 + '11-Buget comp 9'!I28 + '12-Buget comp 10'!I28) +(('3-Buget comp 1'!F28 * '3-Buget comp 1'!F59) + ('4-Buget comp 2'!F28 * '4-Buget comp 2'!F59) + ('5-Buget comp 3'!F28 * '5-Buget comp 3'!F59) + ('6-Buget comp 4'!F28 * '6-Buget comp 4'!F59) + ('7-Buget comp 5'!F28 * '7-Buget comp 5'!F59) + ('8-Buget comp 6'!F28 * '8-Buget comp 6'!F59) + ('9-Buget comp 7'!F28 * '9-Buget comp 7'!F59) + ('10-Buget comp 8'!F28 * '10-Buget comp 8'!F59) + ('11-Buget comp 9'!F28 * '11-Buget comp 9'!F59) + ('12-Buget comp 10'!F28 * '12-Buget comp 10'!F59))</f>
        <v>281969.75454400002</v>
      </c>
      <c r="I20" s="270">
        <f>('3-Buget comp 1'!J28 + '4-Buget comp 2'!J28 + '5-Buget comp 3'!J28 + '6-Buget comp 4'!J28 + '7-Buget comp 5'!J28 + '8-Buget comp 6'!J28 + '9-Buget comp 7'!J28 + '10-Buget comp 8'!J28 + '11-Buget comp 9'!J28 + '12-Buget comp 10'!J28) +(('3-Buget comp 1'!G28 * '3-Buget comp 1'!F59) + ('4-Buget comp 2'!G28 * '4-Buget comp 2'!F59) + ('5-Buget comp 3'!G28 * '5-Buget comp 3'!F59) + ('6-Buget comp 4'!G28 * '6-Buget comp 4'!F59) + ('7-Buget comp 5'!G28 * '7-Buget comp 5'!F59) + ('8-Buget comp 6'!G28 * '8-Buget comp 6'!F59) + ('9-Buget comp 7'!G28 * '9-Buget comp 7'!F59) + ('10-Buget comp 8'!G28 * '10-Buget comp 8'!F59) + ('11-Buget comp 9'!G28 * '11-Buget comp 9'!F59) + ('12-Buget comp 10'!G28 * '12-Buget comp 10'!F59))</f>
        <v>53574.253363360011</v>
      </c>
      <c r="J20" s="110">
        <f>SUM(H20:I20)</f>
        <v>335544.00790736004</v>
      </c>
      <c r="K20" s="111">
        <f>SUM(G20,J20)</f>
        <v>10150502.138700001</v>
      </c>
    </row>
    <row r="21" spans="2:13" ht="19.899999999999999" customHeight="1">
      <c r="B21" s="107"/>
      <c r="C21" s="120" t="s">
        <v>50</v>
      </c>
      <c r="D21" s="121" t="s">
        <v>51</v>
      </c>
      <c r="E21" s="270">
        <f>'3-Buget comp 1'!F29*('3-Buget comp 1'!F60+'3-Buget comp 1'!F61) + '4-Buget comp 2'!F29*('4-Buget comp 2'!F60+'4-Buget comp 2'!F61) + '5-Buget comp 3'!F29*('5-Buget comp 3'!F60+'5-Buget comp 3'!F61) + '6-Buget comp 4'!F29*('6-Buget comp 4'!F60+'6-Buget comp 4'!F61) + '7-Buget comp 5'!F29*('7-Buget comp 5'!F60+'7-Buget comp 5'!F61) + '8-Buget comp 6'!F29*('8-Buget comp 6'!F60+'8-Buget comp 6'!F61) + '9-Buget comp 7'!F29*('9-Buget comp 7'!F60+'9-Buget comp 7'!F61) + '10-Buget comp 8'!F29*('10-Buget comp 8'!F60+'10-Buget comp 8'!F61) + '11-Buget comp 9'!F29*('11-Buget comp 9'!F60+'11-Buget comp 9'!F61) + '12-Buget comp 10'!F29*('12-Buget comp 10'!F60+'12-Buget comp 10'!F61)</f>
        <v>622085.21465999994</v>
      </c>
      <c r="F21" s="270">
        <f>'3-Buget comp 1'!G29*('3-Buget comp 1'!F60+'3-Buget comp 1'!F61) + '4-Buget comp 2'!G29*('4-Buget comp 2'!F60+'4-Buget comp 2'!F61) + '5-Buget comp 3'!G29*('5-Buget comp 3'!F60+'5-Buget comp 3'!F61) + '6-Buget comp 4'!G29*('6-Buget comp 4'!F60+'6-Buget comp 4'!F61) + '7-Buget comp 5'!G29*('7-Buget comp 5'!F60+'7-Buget comp 5'!F61) + '8-Buget comp 6'!G29*('8-Buget comp 6'!F60+'8-Buget comp 6'!F61) + '9-Buget comp 7'!G29*('9-Buget comp 7'!F60+'9-Buget comp 7'!F61) + '10-Buget comp 8'!G29*('10-Buget comp 8'!F60+'10-Buget comp 8'!F61) + '11-Buget comp 9'!G29*('11-Buget comp 9'!F60+'11-Buget comp 9'!F61) + '12-Buget comp 10'!G29*('12-Buget comp 10'!F60+'12-Buget comp 10'!F61)</f>
        <v>118196.1907854</v>
      </c>
      <c r="G21" s="110">
        <f t="shared" ref="G21:G27" si="0">E21+F21</f>
        <v>740281.40544539993</v>
      </c>
      <c r="H21" s="270">
        <f>('3-Buget comp 1'!I29 + '4-Buget comp 2'!I29 + '5-Buget comp 3'!I29 + '6-Buget comp 4'!I29 + '7-Buget comp 5'!I29 + '8-Buget comp 6'!I29 + '9-Buget comp 7'!I29 + '10-Buget comp 8'!I29 + '11-Buget comp 9'!I29 + '12-Buget comp 10'!I29) +(('3-Buget comp 1'!F29 * '3-Buget comp 1'!F59) + ('4-Buget comp 2'!F29 * '4-Buget comp 2'!F59) + ('5-Buget comp 3'!F29 * '5-Buget comp 3'!F59) + ('6-Buget comp 4'!F29 * '6-Buget comp 4'!F59) + ('7-Buget comp 5'!F29 * '7-Buget comp 5'!F59) + ('8-Buget comp 6'!F29 * '8-Buget comp 6'!F59) + ('9-Buget comp 7'!F29 * '9-Buget comp 7'!F59) + ('10-Buget comp 8'!F29 * '10-Buget comp 8'!F59) + ('11-Buget comp 9'!F29 * '11-Buget comp 9'!F59) + ('12-Buget comp 10'!F29 * '12-Buget comp 10'!F59))</f>
        <v>18183.635340000001</v>
      </c>
      <c r="I21" s="270">
        <f>('3-Buget comp 1'!J29 + '4-Buget comp 2'!J29 + '5-Buget comp 3'!J29 + '6-Buget comp 4'!J29 + '7-Buget comp 5'!J29 + '8-Buget comp 6'!J29 + '9-Buget comp 7'!J29 + '10-Buget comp 8'!J29 + '11-Buget comp 9'!J29 + '12-Buget comp 10'!J29) +(('3-Buget comp 1'!G29 * '3-Buget comp 1'!F59) + ('4-Buget comp 2'!G29 * '4-Buget comp 2'!F59) + ('5-Buget comp 3'!G29 * '5-Buget comp 3'!F59) + ('6-Buget comp 4'!G29 * '6-Buget comp 4'!F59) + ('7-Buget comp 5'!G29 * '7-Buget comp 5'!F59) + ('8-Buget comp 6'!G29 * '8-Buget comp 6'!F59) + ('9-Buget comp 7'!G29 * '9-Buget comp 7'!F59) + ('10-Buget comp 8'!G29 * '10-Buget comp 8'!F59) + ('11-Buget comp 9'!G29 * '11-Buget comp 9'!F59) + ('12-Buget comp 10'!G29 * '12-Buget comp 10'!F59))</f>
        <v>3454.8907146000001</v>
      </c>
      <c r="J21" s="110">
        <f t="shared" ref="J21:J27" si="1">SUM(H21:I21)</f>
        <v>21638.526054599999</v>
      </c>
      <c r="K21" s="111">
        <f t="shared" ref="K21:K27" si="2">SUM(G21,J21)</f>
        <v>761919.93149999995</v>
      </c>
    </row>
    <row r="22" spans="2:13" ht="27" customHeight="1">
      <c r="B22" s="107"/>
      <c r="C22" s="120" t="s">
        <v>52</v>
      </c>
      <c r="D22" s="121" t="s">
        <v>53</v>
      </c>
      <c r="E22" s="270">
        <f>'3-Buget comp 1'!F30*('3-Buget comp 1'!F60+'3-Buget comp 1'!F61) + '4-Buget comp 2'!F30*('4-Buget comp 2'!F60+'4-Buget comp 2'!F61) + '5-Buget comp 3'!F30*('5-Buget comp 3'!F60+'5-Buget comp 3'!F61) + '6-Buget comp 4'!F30*('6-Buget comp 4'!F60+'6-Buget comp 4'!F61) + '7-Buget comp 5'!F30*('7-Buget comp 5'!F60+'7-Buget comp 5'!F61) + '8-Buget comp 6'!F30*('8-Buget comp 6'!F60+'8-Buget comp 6'!F61) + '9-Buget comp 7'!F30*('9-Buget comp 7'!F60+'9-Buget comp 7'!F61) + '10-Buget comp 8'!F30*('10-Buget comp 8'!F60+'10-Buget comp 8'!F61) + '11-Buget comp 9'!F30*('11-Buget comp 9'!F60+'11-Buget comp 9'!F61) + '12-Buget comp 10'!F30*('12-Buget comp 10'!F60+'12-Buget comp 10'!F61)</f>
        <v>3433634.4</v>
      </c>
      <c r="F22" s="270">
        <f>'3-Buget comp 1'!G30*('3-Buget comp 1'!F60+'3-Buget comp 1'!F61) + '4-Buget comp 2'!G30*('4-Buget comp 2'!F60+'4-Buget comp 2'!F61) + '5-Buget comp 3'!G30*('5-Buget comp 3'!F60+'5-Buget comp 3'!F61) + '6-Buget comp 4'!G30*('6-Buget comp 4'!F60+'6-Buget comp 4'!F61) + '7-Buget comp 5'!G30*('7-Buget comp 5'!F60+'7-Buget comp 5'!F61) + '8-Buget comp 6'!G30*('8-Buget comp 6'!F60+'8-Buget comp 6'!F61) + '9-Buget comp 7'!G30*('9-Buget comp 7'!F60+'9-Buget comp 7'!F61) + '10-Buget comp 8'!G30*('10-Buget comp 8'!F60+'10-Buget comp 8'!F61) + '11-Buget comp 9'!G30*('11-Buget comp 9'!F60+'11-Buget comp 9'!F61) + '12-Buget comp 10'!G30*('12-Buget comp 10'!F60+'12-Buget comp 10'!F61)</f>
        <v>652390.53599999996</v>
      </c>
      <c r="G22" s="110">
        <f t="shared" si="0"/>
        <v>4086024.9359999998</v>
      </c>
      <c r="H22" s="270">
        <f>('3-Buget comp 1'!I30 + '4-Buget comp 2'!I30 + '5-Buget comp 3'!I30 + '6-Buget comp 4'!I30 + '7-Buget comp 5'!I30 + '8-Buget comp 6'!I30 + '9-Buget comp 7'!I30 + '10-Buget comp 8'!I30 + '11-Buget comp 9'!I30 + '12-Buget comp 10'!I30) +(('3-Buget comp 1'!F30 * '3-Buget comp 1'!F59) + ('4-Buget comp 2'!F30 * '4-Buget comp 2'!F59) + ('5-Buget comp 3'!F30 * '5-Buget comp 3'!F59) + ('6-Buget comp 4'!F30 * '6-Buget comp 4'!F59) + ('7-Buget comp 5'!F30 * '7-Buget comp 5'!F59) + ('8-Buget comp 6'!F30 * '8-Buget comp 6'!F59) + ('9-Buget comp 7'!F30 * '9-Buget comp 7'!F59) + ('10-Buget comp 8'!F30 * '10-Buget comp 8'!F59) + ('11-Buget comp 9'!F30 * '11-Buget comp 9'!F59) + ('12-Buget comp 10'!F30 * '12-Buget comp 10'!F59))</f>
        <v>100365.6</v>
      </c>
      <c r="I22" s="270">
        <f>('3-Buget comp 1'!J30 + '4-Buget comp 2'!J30 + '5-Buget comp 3'!J30 + '6-Buget comp 4'!J30 + '7-Buget comp 5'!J30 + '8-Buget comp 6'!J30 + '9-Buget comp 7'!J30 + '10-Buget comp 8'!J30 + '11-Buget comp 9'!J30 + '12-Buget comp 10'!J30) +(('3-Buget comp 1'!G30 * '3-Buget comp 1'!F59) + ('4-Buget comp 2'!G30 * '4-Buget comp 2'!F59) + ('5-Buget comp 3'!G30 * '5-Buget comp 3'!F59) + ('6-Buget comp 4'!G30 * '6-Buget comp 4'!F59) + ('7-Buget comp 5'!G30 * '7-Buget comp 5'!F59) + ('8-Buget comp 6'!G30 * '8-Buget comp 6'!F59) + ('9-Buget comp 7'!G30 * '9-Buget comp 7'!F59) + ('10-Buget comp 8'!G30 * '10-Buget comp 8'!F59) + ('11-Buget comp 9'!G30 * '11-Buget comp 9'!F59) + ('12-Buget comp 10'!G30 * '12-Buget comp 10'!F59))</f>
        <v>19069.464</v>
      </c>
      <c r="J22" s="110">
        <f t="shared" si="1"/>
        <v>119435.06400000001</v>
      </c>
      <c r="K22" s="111">
        <f t="shared" si="2"/>
        <v>4205460</v>
      </c>
      <c r="M22" s="106">
        <f>8529833.73+1240008.35</f>
        <v>9769842.0800000001</v>
      </c>
    </row>
    <row r="23" spans="2:13" ht="30" customHeight="1">
      <c r="B23" s="107"/>
      <c r="C23" s="120" t="s">
        <v>54</v>
      </c>
      <c r="D23" s="121" t="s">
        <v>55</v>
      </c>
      <c r="E23" s="270">
        <f>'3-Buget comp 1'!F31*('3-Buget comp 1'!F60+'3-Buget comp 1'!F61) + '4-Buget comp 2'!F31*('4-Buget comp 2'!F60+'4-Buget comp 2'!F61) + '5-Buget comp 3'!F31*('5-Buget comp 3'!F60+'5-Buget comp 3'!F61) + '6-Buget comp 4'!F31*('6-Buget comp 4'!F60+'6-Buget comp 4'!F61) + '7-Buget comp 5'!F31*('7-Buget comp 5'!F60+'7-Buget comp 5'!F61) + '8-Buget comp 6'!F31*('8-Buget comp 6'!F60+'8-Buget comp 6'!F61) + '9-Buget comp 7'!F31*('9-Buget comp 7'!F60+'9-Buget comp 7'!F61) + '10-Buget comp 8'!F31*('10-Buget comp 8'!F60+'10-Buget comp 8'!F61) + '11-Buget comp 9'!F31*('11-Buget comp 9'!F60+'11-Buget comp 9'!F61) + '12-Buget comp 10'!F31*('12-Buget comp 10'!F60+'12-Buget comp 10'!F61)</f>
        <v>0</v>
      </c>
      <c r="F23" s="270">
        <f>'3-Buget comp 1'!G31*('3-Buget comp 1'!F60+'3-Buget comp 1'!F61) + '4-Buget comp 2'!G31*('4-Buget comp 2'!F60+'4-Buget comp 2'!F61) + '5-Buget comp 3'!G31*('5-Buget comp 3'!F60+'5-Buget comp 3'!F61) + '6-Buget comp 4'!G31*('6-Buget comp 4'!F60+'6-Buget comp 4'!F61) + '7-Buget comp 5'!G31*('7-Buget comp 5'!F60+'7-Buget comp 5'!F61) + '8-Buget comp 6'!G31*('8-Buget comp 6'!F60+'8-Buget comp 6'!F61) + '9-Buget comp 7'!G31*('9-Buget comp 7'!F60+'9-Buget comp 7'!F61) + '10-Buget comp 8'!G31*('10-Buget comp 8'!F60+'10-Buget comp 8'!F61) + '11-Buget comp 9'!G31*('11-Buget comp 9'!F60+'11-Buget comp 9'!F61) + '12-Buget comp 10'!G31*('12-Buget comp 10'!F60+'12-Buget comp 10'!F61)</f>
        <v>0</v>
      </c>
      <c r="G23" s="110">
        <f t="shared" si="0"/>
        <v>0</v>
      </c>
      <c r="H23" s="270">
        <f>('3-Buget comp 1'!I31 + '4-Buget comp 2'!I31 + '5-Buget comp 3'!I31 + '6-Buget comp 4'!I31 + '7-Buget comp 5'!I31 + '8-Buget comp 6'!I31 + '9-Buget comp 7'!I31 + '10-Buget comp 8'!I31 + '11-Buget comp 9'!I31 + '12-Buget comp 10'!I31) +(('3-Buget comp 1'!F31 * '3-Buget comp 1'!F59) + ('4-Buget comp 2'!F31 * '4-Buget comp 2'!F59) + ('5-Buget comp 3'!F31 * '5-Buget comp 3'!F59) + ('6-Buget comp 4'!F31 * '6-Buget comp 4'!F59) + ('7-Buget comp 5'!F31 * '7-Buget comp 5'!F59) + ('8-Buget comp 6'!F31 * '8-Buget comp 6'!F59) + ('9-Buget comp 7'!F31 * '9-Buget comp 7'!F59) + ('10-Buget comp 8'!F31 * '10-Buget comp 8'!F59) + ('11-Buget comp 9'!F31 * '11-Buget comp 9'!F59) + ('12-Buget comp 10'!F31 * '12-Buget comp 10'!F59))</f>
        <v>0</v>
      </c>
      <c r="I23" s="270">
        <f>('3-Buget comp 1'!J31 + '4-Buget comp 2'!J31 + '5-Buget comp 3'!J31 + '6-Buget comp 4'!J31 + '7-Buget comp 5'!J31 + '8-Buget comp 6'!J31 + '9-Buget comp 7'!J31 + '10-Buget comp 8'!J31 + '11-Buget comp 9'!J31 + '12-Buget comp 10'!J31) +(('3-Buget comp 1'!G31 * '3-Buget comp 1'!F59) + ('4-Buget comp 2'!G31 * '4-Buget comp 2'!F59) + ('5-Buget comp 3'!G31 * '5-Buget comp 3'!F59) + ('6-Buget comp 4'!G31 * '6-Buget comp 4'!F59) + ('7-Buget comp 5'!G31 * '7-Buget comp 5'!F59) + ('8-Buget comp 6'!G31 * '8-Buget comp 6'!F59) + ('9-Buget comp 7'!G31 * '9-Buget comp 7'!F59) + ('10-Buget comp 8'!G31 * '10-Buget comp 8'!F59) + ('11-Buget comp 9'!G31 * '11-Buget comp 9'!F59) + ('12-Buget comp 10'!G31 * '12-Buget comp 10'!F59))</f>
        <v>0</v>
      </c>
      <c r="J23" s="110">
        <f t="shared" si="1"/>
        <v>0</v>
      </c>
      <c r="K23" s="111">
        <f t="shared" si="2"/>
        <v>0</v>
      </c>
      <c r="M23" s="106">
        <f>8529833.73+1258708.35</f>
        <v>9788542.0800000001</v>
      </c>
    </row>
    <row r="24" spans="2:13" ht="19.899999999999999" customHeight="1">
      <c r="B24" s="107"/>
      <c r="C24" s="120" t="s">
        <v>56</v>
      </c>
      <c r="D24" s="121" t="s">
        <v>57</v>
      </c>
      <c r="E24" s="270">
        <f>'3-Buget comp 1'!F32*('3-Buget comp 1'!F60+'3-Buget comp 1'!F61) + '4-Buget comp 2'!F32*('4-Buget comp 2'!F60+'4-Buget comp 2'!F61) + '5-Buget comp 3'!F32*('5-Buget comp 3'!F60+'5-Buget comp 3'!F61) + '6-Buget comp 4'!F32*('6-Buget comp 4'!F60+'6-Buget comp 4'!F61) + '7-Buget comp 5'!F32*('7-Buget comp 5'!F60+'7-Buget comp 5'!F61) + '8-Buget comp 6'!F32*('8-Buget comp 6'!F60+'8-Buget comp 6'!F61) + '9-Buget comp 7'!F32*('9-Buget comp 7'!F60+'9-Buget comp 7'!F61) + '10-Buget comp 8'!F32*('10-Buget comp 8'!F60+'10-Buget comp 8'!F61) + '11-Buget comp 9'!F32*('11-Buget comp 9'!F60+'11-Buget comp 9'!F61) + '12-Buget comp 10'!F32*('12-Buget comp 10'!F60+'12-Buget comp 10'!F61)</f>
        <v>0</v>
      </c>
      <c r="F24" s="270">
        <f>'3-Buget comp 1'!G32*('3-Buget comp 1'!F60+'3-Buget comp 1'!F61) + '4-Buget comp 2'!G32*('4-Buget comp 2'!F60+'4-Buget comp 2'!F61) + '5-Buget comp 3'!G32*('5-Buget comp 3'!F60+'5-Buget comp 3'!F61) + '6-Buget comp 4'!G32*('6-Buget comp 4'!F60+'6-Buget comp 4'!F61) + '7-Buget comp 5'!G32*('7-Buget comp 5'!F60+'7-Buget comp 5'!F61) + '8-Buget comp 6'!G32*('8-Buget comp 6'!F60+'8-Buget comp 6'!F61) + '9-Buget comp 7'!G32*('9-Buget comp 7'!F60+'9-Buget comp 7'!F61) + '10-Buget comp 8'!G32*('10-Buget comp 8'!F60+'10-Buget comp 8'!F61) + '11-Buget comp 9'!G32*('11-Buget comp 9'!F60+'11-Buget comp 9'!F61) + '12-Buget comp 10'!G32*('12-Buget comp 10'!F60+'12-Buget comp 10'!F61)</f>
        <v>0</v>
      </c>
      <c r="G24" s="110">
        <f t="shared" si="0"/>
        <v>0</v>
      </c>
      <c r="H24" s="270">
        <f>('3-Buget comp 1'!I32 + '4-Buget comp 2'!I32 + '5-Buget comp 3'!I32 + '6-Buget comp 4'!I32 + '7-Buget comp 5'!I32 + '8-Buget comp 6'!I32 + '9-Buget comp 7'!I32 + '10-Buget comp 8'!I32 + '11-Buget comp 9'!I32 + '12-Buget comp 10'!I32) +(('3-Buget comp 1'!F32 * '3-Buget comp 1'!F59) + ('4-Buget comp 2'!F32 * '4-Buget comp 2'!F59) + ('5-Buget comp 3'!F32 * '5-Buget comp 3'!F59) + ('6-Buget comp 4'!F32 * '6-Buget comp 4'!F59) + ('7-Buget comp 5'!F32 * '7-Buget comp 5'!F59) + ('8-Buget comp 6'!F32 * '8-Buget comp 6'!F59) + ('9-Buget comp 7'!F32 * '9-Buget comp 7'!F59) + ('10-Buget comp 8'!F32 * '10-Buget comp 8'!F59) + ('11-Buget comp 9'!F32 * '11-Buget comp 9'!F59) + ('12-Buget comp 10'!F32 * '12-Buget comp 10'!F59))</f>
        <v>0</v>
      </c>
      <c r="I24" s="270">
        <f>('3-Buget comp 1'!J32 + '4-Buget comp 2'!J32 + '5-Buget comp 3'!J32 + '6-Buget comp 4'!J32 + '7-Buget comp 5'!J32 + '8-Buget comp 6'!J32 + '9-Buget comp 7'!J32 + '10-Buget comp 8'!J32 + '11-Buget comp 9'!J32 + '12-Buget comp 10'!J32) +(('3-Buget comp 1'!G32 * '3-Buget comp 1'!F59) + ('4-Buget comp 2'!G32 * '4-Buget comp 2'!F59) + ('5-Buget comp 3'!G32 * '5-Buget comp 3'!F59) + ('6-Buget comp 4'!G32 * '6-Buget comp 4'!F59) + ('7-Buget comp 5'!G32 * '7-Buget comp 5'!F59) + ('8-Buget comp 6'!G32 * '8-Buget comp 6'!F59) + ('9-Buget comp 7'!G32 * '9-Buget comp 7'!F59) + ('10-Buget comp 8'!G32 * '10-Buget comp 8'!F59) + ('11-Buget comp 9'!G32 * '11-Buget comp 9'!F59) + ('12-Buget comp 10'!G32 * '12-Buget comp 10'!F59))</f>
        <v>0</v>
      </c>
      <c r="J24" s="110">
        <f t="shared" si="1"/>
        <v>0</v>
      </c>
      <c r="K24" s="111">
        <f t="shared" si="2"/>
        <v>0</v>
      </c>
      <c r="M24" s="106">
        <f>M23-M22</f>
        <v>18700</v>
      </c>
    </row>
    <row r="25" spans="2:13" ht="19.899999999999999" customHeight="1">
      <c r="B25" s="107"/>
      <c r="C25" s="120" t="s">
        <v>58</v>
      </c>
      <c r="D25" s="121" t="s">
        <v>59</v>
      </c>
      <c r="E25" s="270">
        <f>'3-Buget comp 1'!F33*('3-Buget comp 1'!F60+'3-Buget comp 1'!F61) + '4-Buget comp 2'!F33*('4-Buget comp 2'!F60+'4-Buget comp 2'!F61) + '5-Buget comp 3'!F33*('5-Buget comp 3'!F60+'5-Buget comp 3'!F61) + '6-Buget comp 4'!F33*('6-Buget comp 4'!F60+'6-Buget comp 4'!F61) + '7-Buget comp 5'!F33*('7-Buget comp 5'!F60+'7-Buget comp 5'!F61) + '8-Buget comp 6'!F33*('8-Buget comp 6'!F60+'8-Buget comp 6'!F61) + '9-Buget comp 7'!F33*('9-Buget comp 7'!F60+'9-Buget comp 7'!F61) + '10-Buget comp 8'!F33*('10-Buget comp 8'!F60+'10-Buget comp 8'!F61) + '11-Buget comp 9'!F33*('11-Buget comp 9'!F60+'11-Buget comp 9'!F61) + '12-Buget comp 10'!F33*('12-Buget comp 10'!F60+'12-Buget comp 10'!F61)</f>
        <v>0</v>
      </c>
      <c r="F25" s="270">
        <f>'3-Buget comp 1'!G33*('3-Buget comp 1'!F60+'3-Buget comp 1'!F61) + '4-Buget comp 2'!G33*('4-Buget comp 2'!F60+'4-Buget comp 2'!F61) + '5-Buget comp 3'!G33*('5-Buget comp 3'!F60+'5-Buget comp 3'!F61) + '6-Buget comp 4'!G33*('6-Buget comp 4'!F60+'6-Buget comp 4'!F61) + '7-Buget comp 5'!G33*('7-Buget comp 5'!F60+'7-Buget comp 5'!F61) + '8-Buget comp 6'!G33*('8-Buget comp 6'!F60+'8-Buget comp 6'!F61) + '9-Buget comp 7'!G33*('9-Buget comp 7'!F60+'9-Buget comp 7'!F61) + '10-Buget comp 8'!G33*('10-Buget comp 8'!F60+'10-Buget comp 8'!F61) + '11-Buget comp 9'!G33*('11-Buget comp 9'!F60+'11-Buget comp 9'!F61) + '12-Buget comp 10'!G33*('12-Buget comp 10'!F60+'12-Buget comp 10'!F61)</f>
        <v>0</v>
      </c>
      <c r="G25" s="110">
        <f t="shared" si="0"/>
        <v>0</v>
      </c>
      <c r="H25" s="270">
        <f>('3-Buget comp 1'!I33 + '4-Buget comp 2'!I33 + '5-Buget comp 3'!I33 + '6-Buget comp 4'!I33 + '7-Buget comp 5'!I33 + '8-Buget comp 6'!I33 + '9-Buget comp 7'!I33 + '10-Buget comp 8'!I33 + '11-Buget comp 9'!I33 + '12-Buget comp 10'!I33) +(('3-Buget comp 1'!F33 * '3-Buget comp 1'!F59) + ('4-Buget comp 2'!F33 * '4-Buget comp 2'!F59) + ('5-Buget comp 3'!F33 * '5-Buget comp 3'!F59) + ('6-Buget comp 4'!F33 * '6-Buget comp 4'!F59) + ('7-Buget comp 5'!F33 * '7-Buget comp 5'!F59) + ('8-Buget comp 6'!F33 * '8-Buget comp 6'!F59) + ('9-Buget comp 7'!F33 * '9-Buget comp 7'!F59) + ('10-Buget comp 8'!F33 * '10-Buget comp 8'!F59) + ('11-Buget comp 9'!F33 * '11-Buget comp 9'!F59) + ('12-Buget comp 10'!F33 * '12-Buget comp 10'!F59))</f>
        <v>0</v>
      </c>
      <c r="I25" s="270">
        <f>('3-Buget comp 1'!J33 + '4-Buget comp 2'!J33 + '5-Buget comp 3'!J33 + '6-Buget comp 4'!J33 + '7-Buget comp 5'!J33 + '8-Buget comp 6'!J33 + '9-Buget comp 7'!J33 + '10-Buget comp 8'!J33 + '11-Buget comp 9'!J33 + '12-Buget comp 10'!J33) +(('3-Buget comp 1'!G33 * '3-Buget comp 1'!F59) + ('4-Buget comp 2'!G33 * '4-Buget comp 2'!F59) + ('5-Buget comp 3'!G33 * '5-Buget comp 3'!F59) + ('6-Buget comp 4'!G33 * '6-Buget comp 4'!F59) + ('7-Buget comp 5'!G33 * '7-Buget comp 5'!F59) + ('8-Buget comp 6'!G33 * '8-Buget comp 6'!F59) + ('9-Buget comp 7'!G33 * '9-Buget comp 7'!F59) + ('10-Buget comp 8'!G33 * '10-Buget comp 8'!F59) + ('11-Buget comp 9'!G33 * '11-Buget comp 9'!F59) + ('12-Buget comp 10'!G33 * '12-Buget comp 10'!F59))</f>
        <v>0</v>
      </c>
      <c r="J25" s="110">
        <f t="shared" si="1"/>
        <v>0</v>
      </c>
      <c r="K25" s="111">
        <f t="shared" si="2"/>
        <v>0</v>
      </c>
    </row>
    <row r="26" spans="2:13" ht="19.899999999999999" customHeight="1">
      <c r="B26" s="107"/>
      <c r="C26" s="122" t="s">
        <v>60</v>
      </c>
      <c r="D26" s="123" t="s">
        <v>61</v>
      </c>
      <c r="E26" s="270">
        <f>'3-Buget comp 1'!F34*('3-Buget comp 1'!F60+'3-Buget comp 1'!F61) + '4-Buget comp 2'!F34*('4-Buget comp 2'!F60+'4-Buget comp 2'!F61) + '5-Buget comp 3'!F34*('5-Buget comp 3'!F60+'5-Buget comp 3'!F61) + '6-Buget comp 4'!F34*('6-Buget comp 4'!F60+'6-Buget comp 4'!F61) + '7-Buget comp 5'!F34*('7-Buget comp 5'!F60+'7-Buget comp 5'!F61) + '8-Buget comp 6'!F34*('8-Buget comp 6'!F60+'8-Buget comp 6'!F61) + '9-Buget comp 7'!F34*('9-Buget comp 7'!F60+'9-Buget comp 7'!F61) + '10-Buget comp 8'!F34*('10-Buget comp 8'!F60+'10-Buget comp 8'!F61) + '11-Buget comp 9'!F34*('11-Buget comp 9'!F60+'11-Buget comp 9'!F61) + '12-Buget comp 10'!F34*('12-Buget comp 10'!F60+'12-Buget comp 10'!F61)</f>
        <v>1204792.1128600002</v>
      </c>
      <c r="F26" s="270">
        <f>'3-Buget comp 1'!G34*('3-Buget comp 1'!F60+'3-Buget comp 1'!F61) + '4-Buget comp 2'!G34*('4-Buget comp 2'!F60+'4-Buget comp 2'!F61) + '5-Buget comp 3'!G34*('5-Buget comp 3'!F60+'5-Buget comp 3'!F61) + '6-Buget comp 4'!G34*('6-Buget comp 4'!F60+'6-Buget comp 4'!F61) + '7-Buget comp 5'!G34*('7-Buget comp 5'!F60+'7-Buget comp 5'!F61) + '8-Buget comp 6'!G34*('8-Buget comp 6'!F60+'8-Buget comp 6'!F61) + '9-Buget comp 7'!G34*('9-Buget comp 7'!F60+'9-Buget comp 7'!F61) + '10-Buget comp 8'!G34*('10-Buget comp 8'!F60+'10-Buget comp 8'!F61) + '11-Buget comp 9'!G34*('11-Buget comp 9'!F60+'11-Buget comp 9'!F61) + '12-Buget comp 10'!G34*('12-Buget comp 10'!F60+'12-Buget comp 10'!F61)</f>
        <v>228910.50144340005</v>
      </c>
      <c r="G26" s="168">
        <f t="shared" si="0"/>
        <v>1433702.6143034003</v>
      </c>
      <c r="H26" s="270">
        <f>('3-Buget comp 1'!I34 + '4-Buget comp 2'!I34 + '5-Buget comp 3'!I34 + '6-Buget comp 4'!I34 + '7-Buget comp 5'!I34 + '8-Buget comp 6'!I34 + '9-Buget comp 7'!I34 + '10-Buget comp 8'!I34 + '11-Buget comp 9'!I34 + '12-Buget comp 10'!I34) +(('3-Buget comp 1'!F34 * '3-Buget comp 1'!F59) + ('4-Buget comp 2'!F34 * '4-Buget comp 2'!F59) + ('5-Buget comp 3'!F34 * '5-Buget comp 3'!F59) + ('6-Buget comp 4'!F34 * '6-Buget comp 4'!F59) + ('7-Buget comp 5'!F34 * '7-Buget comp 5'!F59) + ('8-Buget comp 6'!F34 * '8-Buget comp 6'!F59) + ('9-Buget comp 7'!F34 * '9-Buget comp 7'!F59) + ('10-Buget comp 8'!F34 * '10-Buget comp 8'!F59) + ('11-Buget comp 9'!F34 * '11-Buget comp 9'!F59) + ('12-Buget comp 10'!F34 * '12-Buget comp 10'!F59))</f>
        <v>35216.237140000005</v>
      </c>
      <c r="I26" s="270">
        <f>('3-Buget comp 1'!J34 + '4-Buget comp 2'!J34 + '5-Buget comp 3'!J34 + '6-Buget comp 4'!J34 + '7-Buget comp 5'!J34 + '8-Buget comp 6'!J34 + '9-Buget comp 7'!J34 + '10-Buget comp 8'!J34 + '11-Buget comp 9'!J34 + '12-Buget comp 10'!J34) +(('3-Buget comp 1'!G34 * '3-Buget comp 1'!F59) + ('4-Buget comp 2'!G34 * '4-Buget comp 2'!F59) + ('5-Buget comp 3'!G34 * '5-Buget comp 3'!F59) + ('6-Buget comp 4'!G34 * '6-Buget comp 4'!F59) + ('7-Buget comp 5'!G34 * '7-Buget comp 5'!F59) + ('8-Buget comp 6'!G34 * '8-Buget comp 6'!F59) + ('9-Buget comp 7'!G34 * '9-Buget comp 7'!F59) + ('10-Buget comp 8'!G34 * '10-Buget comp 8'!F59) + ('11-Buget comp 9'!G34 * '11-Buget comp 9'!F59) + ('12-Buget comp 10'!G34 * '12-Buget comp 10'!F59))</f>
        <v>6691.0850566000017</v>
      </c>
      <c r="J26" s="168">
        <f t="shared" si="1"/>
        <v>41907.322196600006</v>
      </c>
      <c r="K26" s="168">
        <f t="shared" si="2"/>
        <v>1475609.9365000003</v>
      </c>
    </row>
    <row r="27" spans="2:13" ht="27.75" customHeight="1">
      <c r="B27" s="107"/>
      <c r="C27" s="122" t="s">
        <v>62</v>
      </c>
      <c r="D27" s="123" t="s">
        <v>63</v>
      </c>
      <c r="E27" s="270">
        <f>'3-Buget comp 1'!F35*('3-Buget comp 1'!F60+'3-Buget comp 1'!F61) + '4-Buget comp 2'!F35*('4-Buget comp 2'!F60+'4-Buget comp 2'!F61) + '5-Buget comp 3'!F35*('5-Buget comp 3'!F60+'5-Buget comp 3'!F61) + '6-Buget comp 4'!F35*('6-Buget comp 4'!F60+'6-Buget comp 4'!F61) + '7-Buget comp 5'!F35*('7-Buget comp 5'!F60+'7-Buget comp 5'!F61) + '8-Buget comp 6'!F35*('8-Buget comp 6'!F60+'8-Buget comp 6'!F61) + '9-Buget comp 7'!F35*('9-Buget comp 7'!F60+'9-Buget comp 7'!F61) + '10-Buget comp 8'!F35*('10-Buget comp 8'!F60+'10-Buget comp 8'!F61) + '11-Buget comp 9'!F35*('11-Buget comp 9'!F60+'11-Buget comp 9'!F61) + '12-Buget comp 10'!F35*('12-Buget comp 10'!F60+'12-Buget comp 10'!F61)</f>
        <v>18168.920000000002</v>
      </c>
      <c r="F27" s="270">
        <f>'3-Buget comp 1'!G35*('3-Buget comp 1'!F60+'3-Buget comp 1'!F61) + '4-Buget comp 2'!G35*('4-Buget comp 2'!F60+'4-Buget comp 2'!F61) + '5-Buget comp 3'!G35*('5-Buget comp 3'!F60+'5-Buget comp 3'!F61) + '6-Buget comp 4'!G35*('6-Buget comp 4'!F60+'6-Buget comp 4'!F61) + '7-Buget comp 5'!G35*('7-Buget comp 5'!F60+'7-Buget comp 5'!F61) + '8-Buget comp 6'!G35*('8-Buget comp 6'!F60+'8-Buget comp 6'!F61) + '9-Buget comp 7'!G35*('9-Buget comp 7'!F60+'9-Buget comp 7'!F61) + '10-Buget comp 8'!G35*('10-Buget comp 8'!F60+'10-Buget comp 8'!F61) + '11-Buget comp 9'!G35*('11-Buget comp 9'!F60+'11-Buget comp 9'!F61) + '12-Buget comp 10'!G35*('12-Buget comp 10'!F60+'12-Buget comp 10'!F61)</f>
        <v>3452.0947999999999</v>
      </c>
      <c r="G27" s="168">
        <f t="shared" si="0"/>
        <v>21621.014800000001</v>
      </c>
      <c r="H27" s="270">
        <f>('3-Buget comp 1'!I35 + '4-Buget comp 2'!I35 + '5-Buget comp 3'!I35 + '6-Buget comp 4'!I35 + '7-Buget comp 5'!I35 + '8-Buget comp 6'!I35 + '9-Buget comp 7'!I35 + '10-Buget comp 8'!I35 + '11-Buget comp 9'!I35 + '12-Buget comp 10'!I35) +(('3-Buget comp 1'!F35 * '3-Buget comp 1'!F59) + ('4-Buget comp 2'!F35 * '4-Buget comp 2'!F59) + ('5-Buget comp 3'!F35 * '5-Buget comp 3'!F59) + ('6-Buget comp 4'!F35 * '6-Buget comp 4'!F59) + ('7-Buget comp 5'!F35 * '7-Buget comp 5'!F59) + ('8-Buget comp 6'!F35 * '8-Buget comp 6'!F59) + ('9-Buget comp 7'!F35 * '9-Buget comp 7'!F59) + ('10-Buget comp 8'!F35 * '10-Buget comp 8'!F59) + ('11-Buget comp 9'!F35 * '11-Buget comp 9'!F59) + ('12-Buget comp 10'!F35 * '12-Buget comp 10'!F59))</f>
        <v>531.08000000000004</v>
      </c>
      <c r="I27" s="270">
        <f>('3-Buget comp 1'!J35 + '4-Buget comp 2'!J35 + '5-Buget comp 3'!J35 + '6-Buget comp 4'!J35 + '7-Buget comp 5'!J35 + '8-Buget comp 6'!J35 + '9-Buget comp 7'!J35 + '10-Buget comp 8'!J35 + '11-Buget comp 9'!J35 + '12-Buget comp 10'!J35) +(('3-Buget comp 1'!G35 * '3-Buget comp 1'!F59) + ('4-Buget comp 2'!G35 * '4-Buget comp 2'!F59) + ('5-Buget comp 3'!G35 * '5-Buget comp 3'!F59) + ('6-Buget comp 4'!G35 * '6-Buget comp 4'!F59) + ('7-Buget comp 5'!G35 * '7-Buget comp 5'!F59) + ('8-Buget comp 6'!G35 * '8-Buget comp 6'!F59) + ('9-Buget comp 7'!G35 * '9-Buget comp 7'!F59) + ('10-Buget comp 8'!G35 * '10-Buget comp 8'!F59) + ('11-Buget comp 9'!G35 * '11-Buget comp 9'!F59) + ('12-Buget comp 10'!G35 * '12-Buget comp 10'!F59))</f>
        <v>100.90520000000001</v>
      </c>
      <c r="J27" s="168">
        <f t="shared" si="1"/>
        <v>631.98520000000008</v>
      </c>
      <c r="K27" s="168">
        <f t="shared" si="2"/>
        <v>22253</v>
      </c>
    </row>
    <row r="28" spans="2:13" ht="19.899999999999999" customHeight="1">
      <c r="B28" s="107"/>
      <c r="C28" s="124"/>
      <c r="D28" s="125" t="s">
        <v>64</v>
      </c>
      <c r="E28" s="169">
        <f>SUM(E26:E27)</f>
        <v>1222961.0328600002</v>
      </c>
      <c r="F28" s="169">
        <f>SUM(F26:F27)</f>
        <v>232362.59624340004</v>
      </c>
      <c r="G28" s="169">
        <f>SUM(E28:F28)</f>
        <v>1455323.6291034003</v>
      </c>
      <c r="H28" s="169">
        <f>SUM(H26:H27)</f>
        <v>35747.317140000006</v>
      </c>
      <c r="I28" s="169">
        <f>SUM(I26:I27)</f>
        <v>6791.9902566000019</v>
      </c>
      <c r="J28" s="169">
        <f>SUM(H28:I28)</f>
        <v>42539.307396600008</v>
      </c>
      <c r="K28" s="169">
        <f>SUM(G28,J28)</f>
        <v>1497862.9365000003</v>
      </c>
    </row>
    <row r="29" spans="2:13" ht="19.899999999999999" customHeight="1">
      <c r="B29" s="107"/>
      <c r="C29" s="118"/>
      <c r="D29" s="115" t="s">
        <v>65</v>
      </c>
      <c r="E29" s="116">
        <f t="shared" ref="E29:K29" si="3">SUM(E20:E27)</f>
        <v>13526544.622975999</v>
      </c>
      <c r="F29" s="116">
        <f t="shared" si="3"/>
        <v>2570043.4783654404</v>
      </c>
      <c r="G29" s="116">
        <f t="shared" si="3"/>
        <v>16096588.101341441</v>
      </c>
      <c r="H29" s="116">
        <f t="shared" si="3"/>
        <v>436266.30702400004</v>
      </c>
      <c r="I29" s="116">
        <f t="shared" si="3"/>
        <v>82890.598334559996</v>
      </c>
      <c r="J29" s="116">
        <f t="shared" si="3"/>
        <v>519156.90535856009</v>
      </c>
      <c r="K29" s="116">
        <f t="shared" si="3"/>
        <v>16615745.0067</v>
      </c>
    </row>
    <row r="30" spans="2:13" ht="19.899999999999999" customHeight="1">
      <c r="B30" s="107"/>
      <c r="C30" s="299" t="s">
        <v>66</v>
      </c>
      <c r="D30" s="300"/>
      <c r="E30" s="300"/>
      <c r="F30" s="300"/>
      <c r="G30" s="300"/>
      <c r="H30" s="300"/>
      <c r="I30" s="300"/>
      <c r="J30" s="300"/>
      <c r="K30" s="301"/>
    </row>
    <row r="31" spans="2:13" ht="19.899999999999999" customHeight="1">
      <c r="B31" s="107"/>
      <c r="C31" s="118" t="s">
        <v>67</v>
      </c>
      <c r="D31" s="126" t="s">
        <v>68</v>
      </c>
      <c r="E31" s="110">
        <f>SUM(E32:E33)</f>
        <v>28455.210336</v>
      </c>
      <c r="F31" s="110">
        <f t="shared" ref="F31" si="4">SUM(F32:F33)</f>
        <v>5406.4899638400002</v>
      </c>
      <c r="G31" s="110">
        <f>SUM(G32:G33)</f>
        <v>33861.700299839998</v>
      </c>
      <c r="H31" s="110">
        <f>SUM(H32:H33)</f>
        <v>831.74966400000005</v>
      </c>
      <c r="I31" s="110">
        <f>SUM(I32:I33)</f>
        <v>158.03243616</v>
      </c>
      <c r="J31" s="110">
        <f>SUM(H31:I31)</f>
        <v>989.78210016000003</v>
      </c>
      <c r="K31" s="111">
        <f>SUM(K32:K33)</f>
        <v>34851.482400000001</v>
      </c>
    </row>
    <row r="32" spans="2:13" ht="19.899999999999999" customHeight="1">
      <c r="B32" s="107"/>
      <c r="C32" s="127" t="s">
        <v>69</v>
      </c>
      <c r="D32" s="126" t="s">
        <v>70</v>
      </c>
      <c r="E32" s="270">
        <f>'3-Buget comp 1'!F40*('3-Buget comp 1'!F60+'3-Buget comp 1'!F61) + '4-Buget comp 2'!F40*('4-Buget comp 2'!F60+'4-Buget comp 2'!F61) + '5-Buget comp 3'!F40*('5-Buget comp 3'!F60+'5-Buget comp 3'!F61) + '6-Buget comp 4'!F40*('6-Buget comp 4'!F60+'6-Buget comp 4'!F61) + '7-Buget comp 5'!F40*('7-Buget comp 5'!F60+'7-Buget comp 5'!F61) + '8-Buget comp 6'!F40*('8-Buget comp 6'!F60+'8-Buget comp 6'!F61) + '9-Buget comp 7'!F40*('9-Buget comp 7'!F60+'9-Buget comp 7'!F61) + '10-Buget comp 8'!F40*('10-Buget comp 8'!F60+'10-Buget comp 8'!F61) + '11-Buget comp 9'!F40*('11-Buget comp 9'!F60+'11-Buget comp 9'!F61) + '12-Buget comp 10'!F40*('12-Buget comp 10'!F60+'12-Buget comp 10'!F61)</f>
        <v>28455.210336</v>
      </c>
      <c r="F32" s="270">
        <f>'3-Buget comp 1'!G40*('3-Buget comp 1'!F60+'3-Buget comp 1'!F61) + '4-Buget comp 2'!G40*('4-Buget comp 2'!F60+'4-Buget comp 2'!F61) + '5-Buget comp 3'!G40*('5-Buget comp 3'!F60+'5-Buget comp 3'!F61) + '6-Buget comp 4'!G40*('6-Buget comp 4'!F60+'6-Buget comp 4'!F61) + '7-Buget comp 5'!G40*('7-Buget comp 5'!F60+'7-Buget comp 5'!F61) + '8-Buget comp 6'!G40*('8-Buget comp 6'!F60+'8-Buget comp 6'!F61) + '9-Buget comp 7'!G40*('9-Buget comp 7'!F60+'9-Buget comp 7'!F61) + '10-Buget comp 8'!G40*('10-Buget comp 8'!F60+'10-Buget comp 8'!F61) + '11-Buget comp 9'!G40*('11-Buget comp 9'!F60+'11-Buget comp 9'!F61) + '12-Buget comp 10'!G40*('12-Buget comp 10'!F60+'12-Buget comp 10'!F61)</f>
        <v>5406.4899638400002</v>
      </c>
      <c r="G32" s="110">
        <f t="shared" ref="G32:G33" si="5">SUM(E32:F32)</f>
        <v>33861.700299839998</v>
      </c>
      <c r="H32" s="270">
        <f>('3-Buget comp 1'!I40 + '4-Buget comp 2'!I40 + '5-Buget comp 3'!I40 + '6-Buget comp 4'!I40 + '7-Buget comp 5'!I40 + '8-Buget comp 6'!I40 + '9-Buget comp 7'!I40 + '10-Buget comp 8'!I40 + '11-Buget comp 9'!I40 + '12-Buget comp 10'!I40) +(('3-Buget comp 1'!F40 * '3-Buget comp 1'!F59) + ('4-Buget comp 2'!F40 * '4-Buget comp 2'!F59) + ('5-Buget comp 3'!F40 * '5-Buget comp 3'!F59) + ('6-Buget comp 4'!F40 * '6-Buget comp 4'!F59) + ('7-Buget comp 5'!F40 * '7-Buget comp 5'!F59) + ('8-Buget comp 6'!F40 * '8-Buget comp 6'!F59) + ('9-Buget comp 7'!F40 * '9-Buget comp 7'!F59) + ('10-Buget comp 8'!F40 * '10-Buget comp 8'!F59) + ('11-Buget comp 9'!F40 * '11-Buget comp 9'!F59) + ('12-Buget comp 10'!F40 * '12-Buget comp 10'!F59))</f>
        <v>831.74966400000005</v>
      </c>
      <c r="I32" s="270">
        <f>('3-Buget comp 1'!J40 + '4-Buget comp 2'!J40 + '5-Buget comp 3'!J40 + '6-Buget comp 4'!J40 + '7-Buget comp 5'!J40 + '8-Buget comp 6'!J40 + '9-Buget comp 7'!J40 + '10-Buget comp 8'!J40 + '11-Buget comp 9'!J40 + '12-Buget comp 10'!J40) +(('3-Buget comp 1'!G40 * '3-Buget comp 1'!F59) + ('4-Buget comp 2'!G40 * '4-Buget comp 2'!F59) + ('5-Buget comp 3'!G40 * '5-Buget comp 3'!F59) + ('6-Buget comp 4'!G40 * '6-Buget comp 4'!F59) + ('7-Buget comp 5'!G40 * '7-Buget comp 5'!F59) + ('8-Buget comp 6'!G40 * '8-Buget comp 6'!F59) + ('9-Buget comp 7'!G40 * '9-Buget comp 7'!F59) + ('10-Buget comp 8'!G40 * '10-Buget comp 8'!F59) + ('11-Buget comp 9'!G40 * '11-Buget comp 9'!F59) + ('12-Buget comp 10'!G40 * '12-Buget comp 10'!F59))</f>
        <v>158.03243616</v>
      </c>
      <c r="J32" s="110">
        <f>H32+I32</f>
        <v>989.78210016000003</v>
      </c>
      <c r="K32" s="111">
        <f>SUM(G32,J32)</f>
        <v>34851.482400000001</v>
      </c>
    </row>
    <row r="33" spans="1:12" ht="19.899999999999999" customHeight="1">
      <c r="B33" s="107"/>
      <c r="C33" s="127" t="s">
        <v>71</v>
      </c>
      <c r="D33" s="126" t="s">
        <v>72</v>
      </c>
      <c r="E33" s="270">
        <f>'3-Buget comp 1'!F41*('3-Buget comp 1'!F60+'3-Buget comp 1'!F61) + '4-Buget comp 2'!F41*('4-Buget comp 2'!F60+'4-Buget comp 2'!F61) + '5-Buget comp 3'!F41*('5-Buget comp 3'!F60+'5-Buget comp 3'!F61) + '6-Buget comp 4'!F41*('6-Buget comp 4'!F60+'6-Buget comp 4'!F61) + '7-Buget comp 5'!F41*('7-Buget comp 5'!F60+'7-Buget comp 5'!F61) + '8-Buget comp 6'!F41*('8-Buget comp 6'!F60+'8-Buget comp 6'!F61) + '9-Buget comp 7'!F41*('9-Buget comp 7'!F60+'9-Buget comp 7'!F61) + '10-Buget comp 8'!F41*('10-Buget comp 8'!F60+'10-Buget comp 8'!F61) + '11-Buget comp 9'!F41*('11-Buget comp 9'!F60+'11-Buget comp 9'!F61) + '12-Buget comp 10'!F41*('12-Buget comp 10'!F60+'12-Buget comp 10'!F61)</f>
        <v>0</v>
      </c>
      <c r="F33" s="270">
        <f>'3-Buget comp 1'!G41*('3-Buget comp 1'!F60+'3-Buget comp 1'!F61) + '4-Buget comp 2'!G41*('4-Buget comp 2'!F60+'4-Buget comp 2'!F61) + '5-Buget comp 3'!G41*('5-Buget comp 3'!F60+'5-Buget comp 3'!F61) + '6-Buget comp 4'!G41*('6-Buget comp 4'!F60+'6-Buget comp 4'!F61) + '7-Buget comp 5'!G41*('7-Buget comp 5'!F60+'7-Buget comp 5'!F61) + '8-Buget comp 6'!G41*('8-Buget comp 6'!F60+'8-Buget comp 6'!F61) + '9-Buget comp 7'!G41*('9-Buget comp 7'!F60+'9-Buget comp 7'!F61) + '10-Buget comp 8'!G41*('10-Buget comp 8'!F60+'10-Buget comp 8'!F61) + '11-Buget comp 9'!G41*('11-Buget comp 9'!F60+'11-Buget comp 9'!F61) + '12-Buget comp 10'!G41*('12-Buget comp 10'!F60+'12-Buget comp 10'!F61)</f>
        <v>0</v>
      </c>
      <c r="G33" s="110">
        <f t="shared" si="5"/>
        <v>0</v>
      </c>
      <c r="H33" s="270">
        <f>('3-Buget comp 1'!I41 + '4-Buget comp 2'!I41 + '5-Buget comp 3'!I41 + '6-Buget comp 4'!I41 + '7-Buget comp 5'!I41 + '8-Buget comp 6'!I41 + '9-Buget comp 7'!I41 + '10-Buget comp 8'!I41 + '11-Buget comp 9'!I41 + '12-Buget comp 10'!I41) +(('3-Buget comp 1'!F41 * '3-Buget comp 1'!F59) + ('4-Buget comp 2'!F41 * '4-Buget comp 2'!F59) + ('5-Buget comp 3'!F41 * '5-Buget comp 3'!F59) + ('6-Buget comp 4'!F41 * '6-Buget comp 4'!F59) + ('7-Buget comp 5'!F41 * '7-Buget comp 5'!F59) + ('8-Buget comp 6'!F41 * '8-Buget comp 6'!F59) + ('9-Buget comp 7'!F41 * '9-Buget comp 7'!F59) + ('10-Buget comp 8'!F41 * '10-Buget comp 8'!F59) + ('11-Buget comp 9'!F41 * '11-Buget comp 9'!F59) + ('12-Buget comp 10'!F41 * '12-Buget comp 10'!F59))</f>
        <v>0</v>
      </c>
      <c r="I33" s="270">
        <f>('3-Buget comp 1'!J41 + '4-Buget comp 2'!J41 + '5-Buget comp 3'!J41 + '6-Buget comp 4'!J41 + '7-Buget comp 5'!J41 + '8-Buget comp 6'!J41 + '9-Buget comp 7'!J41 + '10-Buget comp 8'!J41 + '11-Buget comp 9'!J41 + '12-Buget comp 10'!J41) +(('3-Buget comp 1'!G41 * '3-Buget comp 1'!F59) + ('4-Buget comp 2'!G41 * '4-Buget comp 2'!F59) + ('5-Buget comp 3'!G41 * '5-Buget comp 3'!F59) + ('6-Buget comp 4'!G41 * '6-Buget comp 4'!F59) + ('7-Buget comp 5'!G41 * '7-Buget comp 5'!F59) + ('8-Buget comp 6'!G41 * '8-Buget comp 6'!F59) + ('9-Buget comp 7'!G41 * '9-Buget comp 7'!F59) + ('10-Buget comp 8'!G41 * '10-Buget comp 8'!F59) + ('11-Buget comp 9'!G41 * '11-Buget comp 9'!F59) + ('12-Buget comp 10'!G41 * '12-Buget comp 10'!F59))</f>
        <v>0</v>
      </c>
      <c r="J33" s="110">
        <f>H33+I33</f>
        <v>0</v>
      </c>
      <c r="K33" s="111">
        <f t="shared" ref="K33:K34" si="6">SUM(G33,J33)</f>
        <v>0</v>
      </c>
    </row>
    <row r="34" spans="1:12" ht="19.899999999999999" customHeight="1">
      <c r="B34" s="107"/>
      <c r="C34" s="118" t="s">
        <v>73</v>
      </c>
      <c r="D34" s="126" t="s">
        <v>74</v>
      </c>
      <c r="E34" s="270">
        <f>'3-Buget comp 1'!F42*('3-Buget comp 1'!F60+'3-Buget comp 1'!F61) + '4-Buget comp 2'!F42*('4-Buget comp 2'!F60+'4-Buget comp 2'!F61) + '5-Buget comp 3'!F42*('5-Buget comp 3'!F60+'5-Buget comp 3'!F61) + '6-Buget comp 4'!F42*('6-Buget comp 4'!F60+'6-Buget comp 4'!F61) + '7-Buget comp 5'!F42*('7-Buget comp 5'!F60+'7-Buget comp 5'!F61) + '8-Buget comp 6'!F42*('8-Buget comp 6'!F60+'8-Buget comp 6'!F61) + '9-Buget comp 7'!F42*('9-Buget comp 7'!F60+'9-Buget comp 7'!F61) + '10-Buget comp 8'!F42*('10-Buget comp 8'!F60+'10-Buget comp 8'!F61) + '11-Buget comp 9'!F42*('11-Buget comp 9'!F60+'11-Buget comp 9'!F61) + '12-Buget comp 10'!F42*('12-Buget comp 10'!F60+'12-Buget comp 10'!F61)</f>
        <v>1263080</v>
      </c>
      <c r="F34" s="270">
        <f>'3-Buget comp 1'!G42*('3-Buget comp 1'!F60+'3-Buget comp 1'!F61) + '4-Buget comp 2'!G42*('4-Buget comp 2'!F60+'4-Buget comp 2'!F61) + '5-Buget comp 3'!G42*('5-Buget comp 3'!F60+'5-Buget comp 3'!F61) + '6-Buget comp 4'!G42*('6-Buget comp 4'!F60+'6-Buget comp 4'!F61) + '7-Buget comp 5'!G42*('7-Buget comp 5'!F60+'7-Buget comp 5'!F61) + '8-Buget comp 6'!G42*('8-Buget comp 6'!F60+'8-Buget comp 6'!F61) + '9-Buget comp 7'!G42*('9-Buget comp 7'!F60+'9-Buget comp 7'!F61) + '10-Buget comp 8'!G42*('10-Buget comp 8'!F60+'10-Buget comp 8'!F61) + '11-Buget comp 9'!G42*('11-Buget comp 9'!F60+'11-Buget comp 9'!F61) + '12-Buget comp 10'!G42*('12-Buget comp 10'!F60+'12-Buget comp 10'!F61)</f>
        <v>239985.2</v>
      </c>
      <c r="G34" s="110">
        <f>SUM(E34:F34)</f>
        <v>1503065.2</v>
      </c>
      <c r="H34" s="270">
        <f>('3-Buget comp 1'!I42 + '4-Buget comp 2'!I42 + '5-Buget comp 3'!I42 + '6-Buget comp 4'!I42 + '7-Buget comp 5'!I42 + '8-Buget comp 6'!I42 + '9-Buget comp 7'!I42 + '10-Buget comp 8'!I42 + '11-Buget comp 9'!I42 + '12-Buget comp 10'!I42) +(('3-Buget comp 1'!F42 * '3-Buget comp 1'!F59) + ('4-Buget comp 2'!F42 * '4-Buget comp 2'!F59) + ('5-Buget comp 3'!F42 * '5-Buget comp 3'!F59) + ('6-Buget comp 4'!F42 * '6-Buget comp 4'!F59) + ('7-Buget comp 5'!F42 * '7-Buget comp 5'!F59) + ('8-Buget comp 6'!F42 * '8-Buget comp 6'!F59) + ('9-Buget comp 7'!F42 * '9-Buget comp 7'!F59) + ('10-Buget comp 8'!F42 * '10-Buget comp 8'!F59) + ('11-Buget comp 9'!F42 * '11-Buget comp 9'!F59) + ('12-Buget comp 10'!F42 * '12-Buget comp 10'!F59))</f>
        <v>168609.68</v>
      </c>
      <c r="I34" s="270">
        <f>('3-Buget comp 1'!J42 + '4-Buget comp 2'!J42 + '5-Buget comp 3'!J42 + '6-Buget comp 4'!J42 + '7-Buget comp 5'!J42 + '8-Buget comp 6'!J42 + '9-Buget comp 7'!J42 + '10-Buget comp 8'!J42 + '11-Buget comp 9'!J42 + '12-Buget comp 10'!J42) +(('3-Buget comp 1'!G42 * '3-Buget comp 1'!F59) + ('4-Buget comp 2'!G42 * '4-Buget comp 2'!F59) + ('5-Buget comp 3'!G42 * '5-Buget comp 3'!F59) + ('6-Buget comp 4'!G42 * '6-Buget comp 4'!F59) + ('7-Buget comp 5'!G42 * '7-Buget comp 5'!F59) + ('8-Buget comp 6'!G42 * '8-Buget comp 6'!F59) + ('9-Buget comp 7'!G42 * '9-Buget comp 7'!F59) + ('10-Buget comp 8'!G42 * '10-Buget comp 8'!F59) + ('11-Buget comp 9'!G42 * '11-Buget comp 9'!F59) + ('12-Buget comp 10'!G42 * '12-Buget comp 10'!F59))</f>
        <v>32035.839199999999</v>
      </c>
      <c r="J34" s="110">
        <f>H34+I34</f>
        <v>200645.51919999998</v>
      </c>
      <c r="K34" s="111">
        <f t="shared" si="6"/>
        <v>1703710.7191999999</v>
      </c>
    </row>
    <row r="35" spans="1:12" ht="19.899999999999999" customHeight="1">
      <c r="B35" s="107"/>
      <c r="C35" s="118"/>
      <c r="D35" s="115" t="s">
        <v>75</v>
      </c>
      <c r="E35" s="116">
        <f t="shared" ref="E35:K35" si="7">SUM(E31,E34)</f>
        <v>1291535.210336</v>
      </c>
      <c r="F35" s="116">
        <f t="shared" si="7"/>
        <v>245391.68996384001</v>
      </c>
      <c r="G35" s="116">
        <f t="shared" si="7"/>
        <v>1536926.9002998399</v>
      </c>
      <c r="H35" s="116">
        <f t="shared" si="7"/>
        <v>169441.429664</v>
      </c>
      <c r="I35" s="116">
        <f t="shared" si="7"/>
        <v>32193.871636159998</v>
      </c>
      <c r="J35" s="116">
        <f t="shared" si="7"/>
        <v>201635.30130015998</v>
      </c>
      <c r="K35" s="117">
        <f t="shared" si="7"/>
        <v>1738562.2016</v>
      </c>
    </row>
    <row r="36" spans="1:12" ht="19.899999999999999" customHeight="1">
      <c r="B36" s="107"/>
      <c r="C36" s="299" t="s">
        <v>76</v>
      </c>
      <c r="D36" s="300"/>
      <c r="E36" s="300"/>
      <c r="F36" s="300"/>
      <c r="G36" s="300"/>
      <c r="H36" s="300"/>
      <c r="I36" s="300"/>
      <c r="J36" s="300"/>
      <c r="K36" s="301"/>
    </row>
    <row r="37" spans="1:12" ht="19.899999999999999" customHeight="1">
      <c r="B37" s="107"/>
      <c r="C37" s="120" t="s">
        <v>77</v>
      </c>
      <c r="D37" s="121" t="s">
        <v>78</v>
      </c>
      <c r="E37" s="128"/>
      <c r="F37" s="128"/>
      <c r="G37" s="128"/>
      <c r="H37" s="270">
        <f>'3-Buget comp 1'!I45+'4-Buget comp 2'!I45+'5-Buget comp 3'!I45+'6-Buget comp 4'!I45+'7-Buget comp 5'!I45+'8-Buget comp 6'!I45+'9-Buget comp 7'!I45+'10-Buget comp 8'!I45+'11-Buget comp 9'!I45+'12-Buget comp 10'!I45</f>
        <v>0</v>
      </c>
      <c r="I37" s="270">
        <f>'3-Buget comp 1'!J45+'4-Buget comp 2'!J45+'5-Buget comp 3'!J45+'6-Buget comp 4'!J45+'7-Buget comp 5'!J45+'8-Buget comp 6'!J45+'9-Buget comp 7'!J45+'10-Buget comp 8'!J45+'11-Buget comp 9'!J45+'12-Buget comp 10'!J45</f>
        <v>0</v>
      </c>
      <c r="J37" s="129">
        <f>H37+I37</f>
        <v>0</v>
      </c>
      <c r="K37" s="130">
        <f>G37+J37</f>
        <v>0</v>
      </c>
    </row>
    <row r="38" spans="1:12" ht="19.899999999999999" customHeight="1">
      <c r="B38" s="107"/>
      <c r="C38" s="120" t="s">
        <v>79</v>
      </c>
      <c r="D38" s="121" t="s">
        <v>80</v>
      </c>
      <c r="E38" s="128"/>
      <c r="F38" s="128"/>
      <c r="G38" s="128"/>
      <c r="H38" s="270">
        <f>'3-Buget comp 1'!I46+'4-Buget comp 2'!I46+'5-Buget comp 3'!I46+'6-Buget comp 4'!I46+'7-Buget comp 5'!I46+'8-Buget comp 6'!I46+'9-Buget comp 7'!I46+'10-Buget comp 8'!I46+'11-Buget comp 9'!I46+'12-Buget comp 10'!I46</f>
        <v>0</v>
      </c>
      <c r="I38" s="270">
        <f>'3-Buget comp 1'!J46+'4-Buget comp 2'!J46+'5-Buget comp 3'!J46+'6-Buget comp 4'!J46+'7-Buget comp 5'!J46+'8-Buget comp 6'!J46+'9-Buget comp 7'!J46+'10-Buget comp 8'!J46+'11-Buget comp 9'!J46+'12-Buget comp 10'!J46</f>
        <v>0</v>
      </c>
      <c r="J38" s="129">
        <f>H38+I38</f>
        <v>0</v>
      </c>
      <c r="K38" s="130">
        <f>G38+J38</f>
        <v>0</v>
      </c>
    </row>
    <row r="39" spans="1:12" ht="19.899999999999999" customHeight="1">
      <c r="B39" s="107"/>
      <c r="C39" s="131"/>
      <c r="D39" s="132" t="s">
        <v>75</v>
      </c>
      <c r="E39" s="133"/>
      <c r="F39" s="133"/>
      <c r="G39" s="133"/>
      <c r="H39" s="134">
        <f>SUM(H37:H38)</f>
        <v>0</v>
      </c>
      <c r="I39" s="134">
        <f>SUM(I37:I38)</f>
        <v>0</v>
      </c>
      <c r="J39" s="134">
        <f>SUM(J37:J38)</f>
        <v>0</v>
      </c>
      <c r="K39" s="135">
        <f>SUM(K37:K38)</f>
        <v>0</v>
      </c>
    </row>
    <row r="40" spans="1:12" ht="19.899999999999999" customHeight="1">
      <c r="B40" s="107"/>
      <c r="C40" s="305" t="s">
        <v>227</v>
      </c>
      <c r="D40" s="306"/>
      <c r="E40" s="306"/>
      <c r="F40" s="306"/>
      <c r="G40" s="306"/>
      <c r="H40" s="306"/>
      <c r="I40" s="306"/>
      <c r="J40" s="306"/>
      <c r="K40" s="307"/>
    </row>
    <row r="41" spans="1:12">
      <c r="B41" s="107"/>
      <c r="C41" s="187" t="s">
        <v>228</v>
      </c>
      <c r="D41" s="188" t="s">
        <v>229</v>
      </c>
      <c r="E41" s="214"/>
      <c r="F41" s="214"/>
      <c r="G41" s="214"/>
      <c r="H41" s="271">
        <f>'3-Buget comp 1'!I49+'4-Buget comp 2'!I49+'5-Buget comp 3'!I49+'6-Buget comp 4'!I49+'7-Buget comp 5'!I49+'8-Buget comp 6'!I49+'9-Buget comp 7'!I49+'10-Buget comp 8'!I49+'11-Buget comp 9'!I49+'12-Buget comp 10'!I49</f>
        <v>1660956.92</v>
      </c>
      <c r="I41" s="271">
        <f>'3-Buget comp 1'!J49+'4-Buget comp 2'!J49+'5-Buget comp 3'!J49+'6-Buget comp 4'!J49+'7-Buget comp 5'!J49+'8-Buget comp 6'!J49+'9-Buget comp 7'!J49+'10-Buget comp 8'!J49+'11-Buget comp 9'!J49+'12-Buget comp 10'!J49</f>
        <v>315581.81479999999</v>
      </c>
      <c r="J41" s="189">
        <f>SUM(H41:I41)</f>
        <v>1976538.7348</v>
      </c>
      <c r="K41" s="190">
        <f>J41</f>
        <v>1976538.7348</v>
      </c>
    </row>
    <row r="42" spans="1:12" ht="25.5">
      <c r="A42" s="181"/>
      <c r="B42" s="107"/>
      <c r="C42" s="191" t="s">
        <v>230</v>
      </c>
      <c r="D42" s="121" t="s">
        <v>231</v>
      </c>
      <c r="E42" s="271">
        <f>'3-Buget comp 1'!F50*('3-Buget comp 1'!F60+'3-Buget comp 1'!F61) + '4-Buget comp 2'!F50*('4-Buget comp 2'!F60+'4-Buget comp 2'!F61) + '5-Buget comp 3'!F50*('5-Buget comp 3'!F60+'5-Buget comp 3'!F61) + '6-Buget comp 4'!F50*('6-Buget comp 4'!F60+'6-Buget comp 4'!F61) + '7-Buget comp 5'!F50*('7-Buget comp 5'!F60+'7-Buget comp 5'!F61) + '8-Buget comp 6'!F50*('8-Buget comp 6'!F60+'8-Buget comp 6'!F61) + '9-Buget comp 7'!F50*('9-Buget comp 7'!F60+'9-Buget comp 7'!F61) + '10-Buget comp 8'!F50*('10-Buget comp 8'!F60+'10-Buget comp 8'!F61) + '11-Buget comp 9'!F50*('11-Buget comp 9'!F60+'11-Buget comp 9'!F61) + '12-Buget comp 10'!F50*('12-Buget comp 10'!F60+'12-Buget comp 10'!F61)</f>
        <v>1188721.7128359999</v>
      </c>
      <c r="F42" s="271">
        <f>'3-Buget comp 1'!G50*('3-Buget comp 1'!F60+'3-Buget comp 1'!F61) + '4-Buget comp 2'!G50*('4-Buget comp 2'!F60+'4-Buget comp 2'!F61) + '5-Buget comp 3'!G50*('5-Buget comp 3'!F60+'5-Buget comp 3'!F61) + '6-Buget comp 4'!G50*('6-Buget comp 4'!F60+'6-Buget comp 4'!F61) + '7-Buget comp 5'!G50*('7-Buget comp 5'!F60+'7-Buget comp 5'!F61) + '8-Buget comp 6'!G50*('8-Buget comp 6'!F60+'8-Buget comp 6'!F61) + '9-Buget comp 7'!G50*('9-Buget comp 7'!F60+'9-Buget comp 7'!F61) + '10-Buget comp 8'!G50*('10-Buget comp 8'!F60+'10-Buget comp 8'!F61) + '11-Buget comp 9'!G50*('11-Buget comp 9'!F60+'11-Buget comp 9'!F61) + '12-Buget comp 10'!G50*('12-Buget comp 10'!F60+'12-Buget comp 10'!F61)</f>
        <v>225857.12543883998</v>
      </c>
      <c r="G42" s="110">
        <f>SUM(E42:F42)</f>
        <v>1414578.8382748398</v>
      </c>
      <c r="H42" s="271">
        <f>('3-Buget comp 1'!I50 + '4-Buget comp 2'!I50 + '5-Buget comp 3'!I50 + '6-Buget comp 4'!I50 + '7-Buget comp 5'!I50 + '8-Buget comp 6'!I50 + '9-Buget comp 7'!I50 + '10-Buget comp 8'!I50 + '11-Buget comp 9'!I50 + '12-Buget comp 10'!I50) +(('3-Buget comp 1'!F50 * '3-Buget comp 1'!F59) + ('4-Buget comp 2'!F50 * '4-Buget comp 2'!F59) + ('5-Buget comp 3'!F50 * '5-Buget comp 3'!F59) + ('6-Buget comp 4'!F50 * '6-Buget comp 4'!F59) + ('7-Buget comp 5'!F50 * '7-Buget comp 5'!F59) + ('8-Buget comp 6'!F50 * '8-Buget comp 6'!F59) + ('9-Buget comp 7'!F50 * '9-Buget comp 7'!F59) + ('10-Buget comp 8'!F50 * '10-Buget comp 8'!F59) + ('11-Buget comp 9'!F50 * '11-Buget comp 9'!F59) + ('12-Buget comp 10'!F50 * '12-Buget comp 10'!F59))</f>
        <v>34746.497164</v>
      </c>
      <c r="I42" s="271">
        <f>('3-Buget comp 1'!J50 + '4-Buget comp 2'!J50 + '5-Buget comp 3'!J50 + '6-Buget comp 4'!J50 + '7-Buget comp 5'!J50 + '8-Buget comp 6'!J50 + '9-Buget comp 7'!J50 + '10-Buget comp 8'!J50 + '11-Buget comp 9'!J50 + '12-Buget comp 10'!J50) +(('3-Buget comp 1'!G50 * '3-Buget comp 1'!F59) + ('4-Buget comp 2'!G50 * '4-Buget comp 2'!F59) + ('5-Buget comp 3'!G50 * '5-Buget comp 3'!F59) + ('6-Buget comp 4'!G50 * '6-Buget comp 4'!F59) + ('7-Buget comp 5'!G50 * '7-Buget comp 5'!F59) + ('8-Buget comp 6'!G50 * '8-Buget comp 6'!F59) + ('9-Buget comp 7'!G50 * '9-Buget comp 7'!F59) + ('10-Buget comp 8'!G50 * '10-Buget comp 8'!F59) + ('11-Buget comp 9'!G50 * '11-Buget comp 9'!F59) + ('12-Buget comp 10'!G50 * '12-Buget comp 10'!F59))</f>
        <v>6601.8344611599996</v>
      </c>
      <c r="J42" s="110">
        <f>SUM(H42:I42)</f>
        <v>41348.331625159997</v>
      </c>
      <c r="K42" s="111">
        <f>G42+J42</f>
        <v>1455927.1698999999</v>
      </c>
    </row>
    <row r="43" spans="1:12" ht="19.899999999999999" customHeight="1" thickBot="1">
      <c r="B43" s="107"/>
      <c r="C43" s="192"/>
      <c r="D43" s="193" t="s">
        <v>75</v>
      </c>
      <c r="E43" s="210">
        <f>E42</f>
        <v>1188721.7128359999</v>
      </c>
      <c r="F43" s="210">
        <f>F42</f>
        <v>225857.12543883998</v>
      </c>
      <c r="G43" s="210">
        <f>G42</f>
        <v>1414578.8382748398</v>
      </c>
      <c r="H43" s="194">
        <f>SUM(H41:H42)</f>
        <v>1695703.417164</v>
      </c>
      <c r="I43" s="194">
        <f>SUM(I41:I42)</f>
        <v>322183.64926116</v>
      </c>
      <c r="J43" s="194">
        <f>SUM(J41:J42)</f>
        <v>2017887.06642516</v>
      </c>
      <c r="K43" s="195">
        <f>SUM(K41:K42)</f>
        <v>3432465.9046999998</v>
      </c>
    </row>
    <row r="44" spans="1:12" s="136" customFormat="1" ht="19.899999999999999" customHeight="1" thickBot="1">
      <c r="B44" s="137"/>
      <c r="C44" s="138"/>
      <c r="D44" s="139" t="s">
        <v>81</v>
      </c>
      <c r="E44" s="140">
        <f>SUM(E15,E18,E20:E25,E32,E39)</f>
        <v>12332038.800452</v>
      </c>
      <c r="F44" s="140">
        <f t="shared" ref="F44:K44" si="8">SUM(F15,F18,F20:F25,F32,F39)</f>
        <v>2343087.3720858805</v>
      </c>
      <c r="G44" s="140">
        <f t="shared" si="8"/>
        <v>14675126.172537882</v>
      </c>
      <c r="H44" s="140">
        <f t="shared" si="8"/>
        <v>401350.73954800004</v>
      </c>
      <c r="I44" s="140">
        <f t="shared" si="8"/>
        <v>76256.640514120008</v>
      </c>
      <c r="J44" s="140">
        <f t="shared" si="8"/>
        <v>477607.38006212009</v>
      </c>
      <c r="K44" s="140">
        <f t="shared" si="8"/>
        <v>15152733.5526</v>
      </c>
      <c r="L44" s="106"/>
    </row>
    <row r="45" spans="1:12" ht="19.149999999999999" customHeight="1" thickBot="1">
      <c r="B45" s="107"/>
      <c r="C45" s="289" t="s">
        <v>82</v>
      </c>
      <c r="D45" s="290"/>
      <c r="E45" s="196">
        <f>SUM(E15,E18,E29,E35,E39,E43)</f>
        <v>16006801.546147998</v>
      </c>
      <c r="F45" s="196">
        <f t="shared" ref="F45:K45" si="9">SUM(F15,F18,F29,F35,F39,F43)</f>
        <v>3041292.2937681205</v>
      </c>
      <c r="G45" s="196">
        <f t="shared" si="9"/>
        <v>19048093.839916121</v>
      </c>
      <c r="H45" s="196">
        <f t="shared" si="9"/>
        <v>2301411.1538519999</v>
      </c>
      <c r="I45" s="196">
        <f t="shared" si="9"/>
        <v>437268.11923188</v>
      </c>
      <c r="J45" s="196">
        <f t="shared" si="9"/>
        <v>2738679.2730838801</v>
      </c>
      <c r="K45" s="196">
        <f t="shared" si="9"/>
        <v>21786773.112999998</v>
      </c>
    </row>
    <row r="46" spans="1:12" ht="19.899999999999999" customHeight="1" thickBot="1">
      <c r="B46" s="107"/>
      <c r="C46" s="291" t="s">
        <v>83</v>
      </c>
      <c r="D46" s="292"/>
      <c r="E46" s="292"/>
      <c r="F46" s="292"/>
      <c r="G46" s="292"/>
      <c r="H46" s="292"/>
      <c r="I46" s="292"/>
      <c r="J46" s="292"/>
      <c r="K46" s="293"/>
    </row>
    <row r="47" spans="1:12" ht="17.649999999999999" customHeight="1" thickBot="1">
      <c r="B47" s="107"/>
      <c r="C47" s="141"/>
      <c r="D47" s="198" t="s">
        <v>84</v>
      </c>
      <c r="E47" s="199">
        <f>7%*E45</f>
        <v>1120476.1082303601</v>
      </c>
      <c r="F47" s="199">
        <f>7%*F45</f>
        <v>212890.46056376846</v>
      </c>
      <c r="G47" s="199">
        <f>7%*G45</f>
        <v>1333366.5687941287</v>
      </c>
      <c r="H47" s="296"/>
      <c r="I47" s="297"/>
      <c r="J47" s="297"/>
      <c r="K47" s="298"/>
    </row>
    <row r="48" spans="1:12" ht="24" customHeight="1" thickBot="1">
      <c r="B48" s="107"/>
      <c r="C48" s="294" t="s">
        <v>85</v>
      </c>
      <c r="D48" s="295"/>
      <c r="E48" s="196">
        <f>E45+E47</f>
        <v>17127277.654378358</v>
      </c>
      <c r="F48" s="196">
        <f>F45+F47</f>
        <v>3254182.7543318891</v>
      </c>
      <c r="G48" s="196">
        <f>G45+G47</f>
        <v>20381460.408710249</v>
      </c>
      <c r="H48" s="196">
        <f>H45</f>
        <v>2301411.1538519999</v>
      </c>
      <c r="I48" s="196">
        <f>I45</f>
        <v>437268.11923188</v>
      </c>
      <c r="J48" s="196">
        <f>J45</f>
        <v>2738679.2730838801</v>
      </c>
      <c r="K48" s="197">
        <f>G48+J48</f>
        <v>23120139.681794129</v>
      </c>
    </row>
    <row r="49" spans="2:12" ht="19.899999999999999" customHeight="1">
      <c r="B49" s="107"/>
      <c r="C49" s="143"/>
      <c r="D49" s="144"/>
      <c r="E49" s="142"/>
      <c r="F49" s="142"/>
      <c r="G49" s="142"/>
      <c r="H49" s="142"/>
      <c r="I49" s="142"/>
      <c r="J49" s="142"/>
      <c r="K49" s="142"/>
    </row>
    <row r="50" spans="2:12" ht="19.899999999999999" customHeight="1">
      <c r="B50" s="107"/>
      <c r="C50" s="145"/>
      <c r="D50" s="146"/>
      <c r="E50" s="112"/>
      <c r="F50" s="112"/>
      <c r="G50" s="112"/>
      <c r="H50" s="112"/>
      <c r="I50" s="112"/>
      <c r="J50" s="112"/>
      <c r="K50" s="147"/>
    </row>
    <row r="51" spans="2:12" ht="15.75" thickBot="1">
      <c r="B51" s="107"/>
      <c r="C51" s="107"/>
      <c r="D51" s="107"/>
      <c r="E51" s="107"/>
      <c r="F51" s="107"/>
      <c r="G51" s="148"/>
      <c r="H51" s="107"/>
      <c r="I51" s="107"/>
      <c r="J51" s="107"/>
      <c r="K51" s="107"/>
    </row>
    <row r="52" spans="2:12" s="149" customFormat="1" ht="29.65" customHeight="1">
      <c r="B52" s="150"/>
      <c r="C52" s="151" t="s">
        <v>86</v>
      </c>
      <c r="D52" s="152" t="s">
        <v>87</v>
      </c>
      <c r="E52" s="153" t="s">
        <v>88</v>
      </c>
      <c r="F52" s="150"/>
      <c r="G52" s="112"/>
      <c r="H52" s="112"/>
      <c r="I52" s="112"/>
      <c r="J52" s="112"/>
      <c r="K52" s="112"/>
      <c r="L52" s="112"/>
    </row>
    <row r="53" spans="2:12" s="149" customFormat="1" ht="29.25" customHeight="1">
      <c r="B53" s="150"/>
      <c r="C53" s="215" t="s">
        <v>90</v>
      </c>
      <c r="D53" s="154" t="s">
        <v>91</v>
      </c>
      <c r="E53" s="155">
        <f>K48</f>
        <v>23120139.681794129</v>
      </c>
      <c r="F53" s="285" t="str">
        <f>IF(OR('3-Buget comp 1'!N42="NO", '4-Buget comp 2'!N42="NO", '5-Buget comp 3'!N42="NO", '6-Buget comp 4'!N42="NO", '7-Buget comp 5'!N42="NO", '8-Buget comp 6'!N42="NO", '9-Buget comp 7'!N42="NO", '10-Buget comp 8'!N42="NO", '11-Buget comp 9'!N42="NO", '12-Buget comp 10'!N42="NO"), "ATENȚIE: 5.3. Cheltuieli diverse și neprevăzute nu respectă prevederile din GS, pentru una sau mai multe Componente ale proiectului", "")</f>
        <v/>
      </c>
      <c r="G53" s="286"/>
      <c r="H53" s="286"/>
      <c r="I53" s="286"/>
      <c r="J53" s="286"/>
      <c r="K53" s="286"/>
      <c r="L53" s="106"/>
    </row>
    <row r="54" spans="2:12" s="149" customFormat="1" ht="19.899999999999999" customHeight="1">
      <c r="B54" s="150"/>
      <c r="C54" s="216" t="s">
        <v>92</v>
      </c>
      <c r="D54" s="156" t="s">
        <v>93</v>
      </c>
      <c r="E54" s="207">
        <f>J48</f>
        <v>2738679.2730838801</v>
      </c>
      <c r="F54" s="150"/>
      <c r="G54" s="150"/>
      <c r="H54" s="150"/>
      <c r="I54" s="150"/>
      <c r="J54" s="150"/>
      <c r="K54" s="150"/>
      <c r="L54" s="106"/>
    </row>
    <row r="55" spans="2:12" s="149" customFormat="1" ht="19.899999999999999" customHeight="1">
      <c r="B55" s="150"/>
      <c r="C55" s="216" t="s">
        <v>94</v>
      </c>
      <c r="D55" s="156" t="s">
        <v>95</v>
      </c>
      <c r="E55" s="207">
        <f>G48</f>
        <v>20381460.408710249</v>
      </c>
      <c r="F55" s="287" t="str">
        <f>IF(E55&gt;0,IF(AND(E55/eur&lt;=5000000,E55/eur&gt;=200000),"Proiectul se încadrează în limitele valorilor minime și maxime eligibile","Proiectul NU se încadrează în limitele valorilor minime și maxime eligibile"),"")</f>
        <v>Proiectul se încadrează în limitele valorilor minime și maxime eligibile</v>
      </c>
      <c r="G55" s="288"/>
      <c r="H55" s="288"/>
      <c r="I55" s="288"/>
      <c r="J55" s="288"/>
      <c r="K55" s="288"/>
      <c r="L55" s="106"/>
    </row>
    <row r="56" spans="2:12" s="149" customFormat="1" ht="19.899999999999999" customHeight="1">
      <c r="B56" s="150"/>
      <c r="C56" s="215" t="s">
        <v>96</v>
      </c>
      <c r="D56" s="154" t="s">
        <v>235</v>
      </c>
      <c r="E56" s="155">
        <f>E57+E60</f>
        <v>2527564.1248488845</v>
      </c>
      <c r="F56" s="157"/>
      <c r="G56" s="150"/>
      <c r="H56" s="150"/>
      <c r="I56" s="150"/>
      <c r="J56" s="150"/>
      <c r="K56" s="150"/>
      <c r="L56" s="106"/>
    </row>
    <row r="57" spans="2:12" s="149" customFormat="1" ht="19.899999999999999" customHeight="1">
      <c r="B57" s="150"/>
      <c r="C57" s="216" t="s">
        <v>98</v>
      </c>
      <c r="D57" s="179" t="s">
        <v>99</v>
      </c>
      <c r="E57" s="208">
        <f>SUM(E58:E59)</f>
        <v>407629.20817420492</v>
      </c>
      <c r="F57" s="150"/>
      <c r="G57" s="150"/>
      <c r="H57" s="150"/>
      <c r="I57" s="150"/>
      <c r="J57" s="150"/>
      <c r="K57" s="150"/>
      <c r="L57" s="106"/>
    </row>
    <row r="58" spans="2:12" s="149" customFormat="1" ht="19.899999999999999" customHeight="1">
      <c r="B58" s="150"/>
      <c r="C58" s="216" t="s">
        <v>100</v>
      </c>
      <c r="D58" s="158" t="s">
        <v>101</v>
      </c>
      <c r="E58" s="208">
        <f>('3-Buget comp 1'!F79+'4-Buget comp 2'!F79+'5-Buget comp 3'!F79+'6-Buget comp 4'!F79+'7-Buget comp 5'!F79+'8-Buget comp 6'!F79+'9-Buget comp 7'!F79+'10-Buget comp 8'!F79+'11-Buget comp 9'!F79+'12-Buget comp 10'!F79)/107*100</f>
        <v>380961.87679832237</v>
      </c>
      <c r="F58" s="150"/>
      <c r="G58" s="150"/>
      <c r="H58" s="150"/>
      <c r="I58" s="150"/>
      <c r="J58" s="150"/>
      <c r="K58" s="150"/>
      <c r="L58" s="106"/>
    </row>
    <row r="59" spans="2:12" s="149" customFormat="1" ht="19.899999999999999" customHeight="1">
      <c r="B59" s="150"/>
      <c r="C59" s="216" t="s">
        <v>102</v>
      </c>
      <c r="D59" s="158" t="s">
        <v>103</v>
      </c>
      <c r="E59" s="208">
        <f>E58*7%</f>
        <v>26667.331375882568</v>
      </c>
      <c r="F59" s="150"/>
      <c r="G59" s="150"/>
      <c r="H59" s="150"/>
      <c r="I59" s="150"/>
      <c r="J59" s="150"/>
      <c r="K59" s="150"/>
      <c r="L59" s="106"/>
    </row>
    <row r="60" spans="2:12" s="149" customFormat="1" ht="28.15" customHeight="1">
      <c r="B60" s="150"/>
      <c r="C60" s="216" t="s">
        <v>104</v>
      </c>
      <c r="D60" s="156" t="s">
        <v>105</v>
      </c>
      <c r="E60" s="208">
        <f>'3-Buget comp 1'!F80+'4-Buget comp 2'!F80+'5-Buget comp 3'!F80+'6-Buget comp 4'!F80+'7-Buget comp 5'!F80+'8-Buget comp 6'!F80+'9-Buget comp 7'!F80+'10-Buget comp 8'!F80+'11-Buget comp 9'!F80+'12-Buget comp 10'!F80</f>
        <v>2119934.9166746796</v>
      </c>
      <c r="F60" s="150"/>
      <c r="G60" s="150"/>
      <c r="H60" s="150"/>
      <c r="I60" s="150"/>
      <c r="J60" s="150"/>
      <c r="K60" s="150"/>
      <c r="L60" s="106"/>
    </row>
    <row r="61" spans="2:12" s="149" customFormat="1" ht="28.15" customHeight="1">
      <c r="B61" s="150"/>
      <c r="C61" s="215" t="s">
        <v>106</v>
      </c>
      <c r="D61" s="154" t="s">
        <v>107</v>
      </c>
      <c r="E61" s="155">
        <f>E62+E65</f>
        <v>618744.3564092</v>
      </c>
      <c r="F61" s="157"/>
      <c r="G61" s="150"/>
      <c r="H61" s="150"/>
      <c r="I61" s="150"/>
      <c r="J61" s="150"/>
      <c r="K61" s="150"/>
      <c r="L61" s="106"/>
    </row>
    <row r="62" spans="2:12" s="149" customFormat="1" ht="28.15" customHeight="1">
      <c r="B62" s="150"/>
      <c r="C62" s="217" t="s">
        <v>108</v>
      </c>
      <c r="D62" s="156" t="s">
        <v>109</v>
      </c>
      <c r="E62" s="208">
        <f>SUM(E63:E64)</f>
        <v>0</v>
      </c>
      <c r="F62" s="150"/>
      <c r="G62" s="150"/>
      <c r="H62" s="150"/>
      <c r="I62" s="150"/>
      <c r="J62" s="150"/>
      <c r="K62" s="150"/>
      <c r="L62" s="106"/>
    </row>
    <row r="63" spans="2:12" s="149" customFormat="1" ht="28.15" customHeight="1">
      <c r="B63" s="150"/>
      <c r="C63" s="217" t="s">
        <v>110</v>
      </c>
      <c r="D63" s="158" t="s">
        <v>101</v>
      </c>
      <c r="E63" s="208">
        <f>('3-Buget comp 1'!F82+'4-Buget comp 2'!F82+'5-Buget comp 3'!F82+'6-Buget comp 4'!F82+'7-Buget comp 5'!F82+'8-Buget comp 6'!F82+'9-Buget comp 7'!F82+'10-Buget comp 8'!F82+'11-Buget comp 9'!F82+'12-Buget comp 10'!F82)/107*100</f>
        <v>0</v>
      </c>
      <c r="F63" s="150"/>
      <c r="G63" s="150"/>
      <c r="H63" s="150"/>
      <c r="I63" s="150"/>
      <c r="J63" s="150"/>
      <c r="K63" s="150"/>
      <c r="L63" s="106"/>
    </row>
    <row r="64" spans="2:12" s="149" customFormat="1" ht="24" customHeight="1">
      <c r="B64" s="150"/>
      <c r="C64" s="217" t="s">
        <v>111</v>
      </c>
      <c r="D64" s="158" t="s">
        <v>103</v>
      </c>
      <c r="E64" s="208">
        <f>E63*7%</f>
        <v>0</v>
      </c>
      <c r="F64" s="150"/>
      <c r="G64" s="150"/>
      <c r="H64" s="150"/>
      <c r="I64" s="150"/>
      <c r="J64" s="150"/>
      <c r="K64" s="150"/>
      <c r="L64" s="106"/>
    </row>
    <row r="65" spans="2:12" s="149" customFormat="1" ht="28.15" customHeight="1">
      <c r="B65" s="150"/>
      <c r="C65" s="217" t="s">
        <v>112</v>
      </c>
      <c r="D65" s="156" t="s">
        <v>113</v>
      </c>
      <c r="E65" s="208">
        <f>'3-Buget comp 1'!F83+'4-Buget comp 2'!F83+'5-Buget comp 3'!F83+'6-Buget comp 4'!F83+'7-Buget comp 5'!F83+'8-Buget comp 6'!F83+'9-Buget comp 7'!F83+'10-Buget comp 8'!F83+'11-Buget comp 9'!F83+'12-Buget comp 10'!F83</f>
        <v>618744.3564092</v>
      </c>
      <c r="F65" s="150"/>
      <c r="G65" s="150"/>
      <c r="H65" s="150"/>
      <c r="I65" s="150"/>
      <c r="J65" s="150"/>
      <c r="K65" s="150"/>
      <c r="L65" s="106"/>
    </row>
    <row r="66" spans="2:12" s="149" customFormat="1" ht="22.15" customHeight="1">
      <c r="B66" s="150"/>
      <c r="C66" s="218" t="s">
        <v>114</v>
      </c>
      <c r="D66" s="154" t="s">
        <v>115</v>
      </c>
      <c r="E66" s="159">
        <f>E67+E70</f>
        <v>0</v>
      </c>
      <c r="F66" s="157"/>
      <c r="G66" s="150"/>
      <c r="H66" s="150"/>
      <c r="I66" s="150"/>
      <c r="J66" s="150"/>
      <c r="K66" s="150"/>
      <c r="L66" s="106"/>
    </row>
    <row r="67" spans="2:12" s="149" customFormat="1" ht="22.15" customHeight="1">
      <c r="B67" s="150"/>
      <c r="C67" s="217" t="s">
        <v>116</v>
      </c>
      <c r="D67" s="156" t="s">
        <v>117</v>
      </c>
      <c r="E67" s="209">
        <f>SUM(E68:E69)</f>
        <v>0</v>
      </c>
      <c r="F67" s="150"/>
      <c r="G67" s="150"/>
      <c r="H67" s="150"/>
      <c r="I67" s="150"/>
      <c r="J67" s="150"/>
      <c r="K67" s="150"/>
      <c r="L67" s="106"/>
    </row>
    <row r="68" spans="2:12" s="149" customFormat="1" ht="22.15" customHeight="1">
      <c r="B68" s="150"/>
      <c r="C68" s="217" t="s">
        <v>118</v>
      </c>
      <c r="D68" s="158" t="s">
        <v>101</v>
      </c>
      <c r="E68" s="208">
        <f>('3-Buget comp 1'!F85+'4-Buget comp 2'!F85+'5-Buget comp 3'!F85+'6-Buget comp 4'!F85+'7-Buget comp 5'!F85+'8-Buget comp 6'!F85+'9-Buget comp 7'!F85+'10-Buget comp 8'!F85+'11-Buget comp 9'!F85+'12-Buget comp 10'!F85)/107*100</f>
        <v>0</v>
      </c>
      <c r="F68" s="150"/>
      <c r="G68" s="150"/>
      <c r="H68" s="150"/>
      <c r="I68" s="150"/>
      <c r="J68" s="150"/>
      <c r="K68" s="150"/>
      <c r="L68" s="106"/>
    </row>
    <row r="69" spans="2:12" s="149" customFormat="1" ht="22.15" customHeight="1">
      <c r="B69" s="150"/>
      <c r="C69" s="217" t="s">
        <v>119</v>
      </c>
      <c r="D69" s="158" t="s">
        <v>103</v>
      </c>
      <c r="E69" s="209">
        <f>E68*7%</f>
        <v>0</v>
      </c>
      <c r="F69" s="150"/>
      <c r="G69" s="150"/>
      <c r="H69" s="150"/>
      <c r="I69" s="150"/>
      <c r="J69" s="150"/>
      <c r="K69" s="150"/>
      <c r="L69" s="106"/>
    </row>
    <row r="70" spans="2:12" s="149" customFormat="1" ht="22.15" customHeight="1">
      <c r="B70" s="150"/>
      <c r="C70" s="217" t="s">
        <v>120</v>
      </c>
      <c r="D70" s="156" t="s">
        <v>121</v>
      </c>
      <c r="E70" s="208">
        <f>'3-Buget comp 1'!F86+'4-Buget comp 2'!F86+'5-Buget comp 3'!F86+'6-Buget comp 4'!F86+'7-Buget comp 5'!F786+'8-Buget comp 6'!F86+'9-Buget comp 7'!F86+'10-Buget comp 8'!F86+'11-Buget comp 9'!F86+'12-Buget comp 10'!F86</f>
        <v>0</v>
      </c>
      <c r="F70" s="150"/>
      <c r="G70" s="160"/>
      <c r="H70" s="150"/>
      <c r="I70" s="150"/>
      <c r="J70" s="150"/>
      <c r="K70" s="150"/>
      <c r="L70" s="106"/>
    </row>
    <row r="71" spans="2:12" s="149" customFormat="1" ht="25.9" customHeight="1">
      <c r="B71" s="150"/>
      <c r="C71" s="215" t="s">
        <v>122</v>
      </c>
      <c r="D71" s="154" t="s">
        <v>123</v>
      </c>
      <c r="E71" s="159">
        <f>SUM(E72:E73)</f>
        <v>19973831.200536039</v>
      </c>
      <c r="F71" s="161"/>
      <c r="G71" s="150"/>
      <c r="H71" s="160"/>
      <c r="I71" s="150"/>
      <c r="J71" s="150"/>
      <c r="K71" s="150"/>
      <c r="L71" s="106"/>
    </row>
    <row r="72" spans="2:12" s="149" customFormat="1" ht="25.9" customHeight="1">
      <c r="B72" s="150"/>
      <c r="C72" s="216" t="s">
        <v>124</v>
      </c>
      <c r="D72" s="162" t="s">
        <v>125</v>
      </c>
      <c r="E72" s="208">
        <f>('3-Buget comp 1'!F88+'4-Buget comp 2'!F88+'5-Buget comp 3'!F88+'6-Buget comp 4'!F88+'7-Buget comp 5'!F88+'8-Buget comp 6'!F88+'9-Buget comp 7'!F88+'10-Buget comp 8'!F88+'11-Buget comp 9'!F88+'12-Buget comp 10'!F88)</f>
        <v>19973831.200536039</v>
      </c>
      <c r="F72" s="161"/>
      <c r="G72" s="150"/>
      <c r="H72" s="160"/>
      <c r="I72" s="150"/>
      <c r="J72" s="150"/>
      <c r="K72" s="150"/>
      <c r="L72" s="106"/>
    </row>
    <row r="73" spans="2:12" s="149" customFormat="1" ht="25.9" customHeight="1">
      <c r="B73" s="150"/>
      <c r="C73" s="216" t="s">
        <v>126</v>
      </c>
      <c r="D73" s="162" t="s">
        <v>127</v>
      </c>
      <c r="E73" s="208">
        <f>('3-Buget comp 1'!F89+'4-Buget comp 2'!F89+'5-Buget comp 3'!F89+'6-Buget comp 4'!F89+'7-Buget comp 5'!F89+'8-Buget comp 6'!F89+'9-Buget comp 7'!F89+'10-Buget comp 8'!F89+'11-Buget comp 9'!F89+'12-Buget comp 10'!F89)</f>
        <v>0</v>
      </c>
      <c r="F73" s="161"/>
      <c r="G73" s="150" t="s">
        <v>128</v>
      </c>
      <c r="H73" s="160"/>
      <c r="I73" s="150"/>
      <c r="J73" s="150"/>
      <c r="K73" s="150"/>
      <c r="L73" s="106"/>
    </row>
    <row r="75" spans="2:12" hidden="1">
      <c r="H75" s="163"/>
      <c r="I75" s="163" t="s">
        <v>129</v>
      </c>
      <c r="J75" s="163" t="s">
        <v>130</v>
      </c>
    </row>
    <row r="76" spans="2:12" hidden="1">
      <c r="H76" s="164" t="s">
        <v>131</v>
      </c>
      <c r="I76" s="165">
        <v>0.5</v>
      </c>
      <c r="J76" s="165">
        <v>0.6</v>
      </c>
    </row>
    <row r="77" spans="2:12" hidden="1">
      <c r="H77" s="164" t="s">
        <v>132</v>
      </c>
      <c r="I77" s="165">
        <v>0.5</v>
      </c>
      <c r="J77" s="165">
        <v>0.6</v>
      </c>
    </row>
    <row r="78" spans="2:12" hidden="1">
      <c r="H78" s="164" t="s">
        <v>133</v>
      </c>
      <c r="I78" s="165">
        <v>0.6</v>
      </c>
      <c r="J78" s="165">
        <v>0.7</v>
      </c>
    </row>
    <row r="79" spans="2:12" hidden="1">
      <c r="H79" s="164" t="s">
        <v>134</v>
      </c>
      <c r="I79" s="165">
        <v>0.6</v>
      </c>
      <c r="J79" s="165">
        <v>0.7</v>
      </c>
    </row>
    <row r="80" spans="2:12" hidden="1">
      <c r="H80" s="164" t="s">
        <v>135</v>
      </c>
      <c r="I80" s="165">
        <v>0.6</v>
      </c>
      <c r="J80" s="165">
        <v>0.7</v>
      </c>
    </row>
    <row r="81" spans="8:10" hidden="1">
      <c r="H81" s="164" t="s">
        <v>136</v>
      </c>
      <c r="I81" s="165">
        <v>0.6</v>
      </c>
      <c r="J81" s="165">
        <v>0.7</v>
      </c>
    </row>
    <row r="82" spans="8:10" hidden="1">
      <c r="H82" s="163"/>
      <c r="I82" s="163"/>
      <c r="J82" s="163"/>
    </row>
    <row r="83" spans="8:10" hidden="1">
      <c r="H83" s="267" t="str">
        <f>H76&amp;$I$75</f>
        <v>BHMIJLOCIE</v>
      </c>
      <c r="I83" s="166"/>
      <c r="J83" s="163"/>
    </row>
    <row r="84" spans="8:10" hidden="1">
      <c r="H84" s="163"/>
      <c r="I84" s="166"/>
      <c r="J84" s="163"/>
    </row>
    <row r="85" spans="8:10" hidden="1">
      <c r="H85" s="163"/>
      <c r="I85" s="166"/>
      <c r="J85" s="163"/>
    </row>
    <row r="86" spans="8:10" hidden="1">
      <c r="H86" s="163"/>
      <c r="I86" s="268">
        <f t="shared" ref="I86:I88" si="10">I79</f>
        <v>0.6</v>
      </c>
      <c r="J86" s="163"/>
    </row>
    <row r="87" spans="8:10" hidden="1">
      <c r="H87" s="267" t="str">
        <f t="shared" ref="H87:H88" si="11">H80&amp;$I$75</f>
        <v>SMMIJLOCIE</v>
      </c>
      <c r="I87" s="268">
        <f t="shared" si="10"/>
        <v>0.6</v>
      </c>
      <c r="J87" s="163"/>
    </row>
    <row r="88" spans="8:10" hidden="1">
      <c r="H88" s="267" t="str">
        <f t="shared" si="11"/>
        <v>SJMIJLOCIE</v>
      </c>
      <c r="I88" s="268">
        <f t="shared" si="10"/>
        <v>0.6</v>
      </c>
      <c r="J88" s="163"/>
    </row>
    <row r="89" spans="8:10" hidden="1">
      <c r="H89" s="267" t="str">
        <f>H76&amp;$J$75</f>
        <v>BHMICA SAU MICRO</v>
      </c>
      <c r="I89" s="268">
        <f>J76</f>
        <v>0.6</v>
      </c>
      <c r="J89" s="163"/>
    </row>
    <row r="90" spans="8:10" hidden="1">
      <c r="H90" s="267" t="str">
        <f t="shared" ref="H90:H94" si="12">H77&amp;$J$75</f>
        <v>CJMICA SAU MICRO</v>
      </c>
      <c r="I90" s="268">
        <f t="shared" ref="I90:I94" si="13">J77</f>
        <v>0.6</v>
      </c>
      <c r="J90" s="163"/>
    </row>
    <row r="91" spans="8:10" hidden="1">
      <c r="H91" s="267" t="str">
        <f t="shared" si="12"/>
        <v>BNMICA SAU MICRO</v>
      </c>
      <c r="I91" s="268">
        <f t="shared" si="13"/>
        <v>0.7</v>
      </c>
      <c r="J91" s="163"/>
    </row>
    <row r="92" spans="8:10" hidden="1">
      <c r="H92" s="267" t="str">
        <f t="shared" si="12"/>
        <v>MMMICA SAU MICRO</v>
      </c>
      <c r="I92" s="268">
        <f t="shared" si="13"/>
        <v>0.7</v>
      </c>
      <c r="J92" s="163"/>
    </row>
    <row r="93" spans="8:10" hidden="1">
      <c r="H93" s="267" t="str">
        <f t="shared" si="12"/>
        <v>SMMICA SAU MICRO</v>
      </c>
      <c r="I93" s="268">
        <f t="shared" si="13"/>
        <v>0.7</v>
      </c>
      <c r="J93" s="163"/>
    </row>
    <row r="94" spans="8:10" hidden="1">
      <c r="H94" s="267" t="str">
        <f t="shared" si="12"/>
        <v>SJMICA SAU MICRO</v>
      </c>
      <c r="I94" s="268">
        <f t="shared" si="13"/>
        <v>0.7</v>
      </c>
      <c r="J94" s="163"/>
    </row>
  </sheetData>
  <sheetProtection selectLockedCells="1"/>
  <mergeCells count="23">
    <mergeCell ref="C4:K4"/>
    <mergeCell ref="C5:K5"/>
    <mergeCell ref="C6:K6"/>
    <mergeCell ref="K8:K9"/>
    <mergeCell ref="J8:J9"/>
    <mergeCell ref="C8:C9"/>
    <mergeCell ref="D8:D9"/>
    <mergeCell ref="E8:F8"/>
    <mergeCell ref="G8:G9"/>
    <mergeCell ref="H8:I8"/>
    <mergeCell ref="F53:K53"/>
    <mergeCell ref="F55:K55"/>
    <mergeCell ref="C45:D45"/>
    <mergeCell ref="C10:K10"/>
    <mergeCell ref="C46:K46"/>
    <mergeCell ref="C48:D48"/>
    <mergeCell ref="H47:K47"/>
    <mergeCell ref="C16:K16"/>
    <mergeCell ref="C11:K11"/>
    <mergeCell ref="C19:K19"/>
    <mergeCell ref="C30:K30"/>
    <mergeCell ref="C40:K40"/>
    <mergeCell ref="C36:K36"/>
  </mergeCells>
  <phoneticPr fontId="16" type="noConversion"/>
  <conditionalFormatting sqref="F53">
    <cfRule type="cellIs" dxfId="103" priority="1" operator="equal">
      <formula>"OK"</formula>
    </cfRule>
    <cfRule type="cellIs" dxfId="102" priority="2" operator="equal">
      <formula>"ATENȚIE: 5.3. Cheltuieli diverse și neprevăzute nu respectă prevederile din GS, pentru una sau mai multe Componente ale proiectului"</formula>
    </cfRule>
  </conditionalFormatting>
  <conditionalFormatting sqref="F55 F71:F73">
    <cfRule type="cellIs" dxfId="101" priority="3" operator="equal">
      <formula>"Proiectul se încadrează în limitele valorilor minime și maxime eligibile"</formula>
    </cfRule>
    <cfRule type="cellIs" dxfId="100" priority="4" operator="equal">
      <formula>"Proiectul NU se încadrează în limitele valorilor minime și maxime eligibile"</formula>
    </cfRule>
  </conditionalFormatting>
  <pageMargins left="0.23622047244094491" right="0.23622047244094491" top="0.74803149606299213" bottom="0.74803149606299213" header="0.31496062992125984" footer="0.31496062992125984"/>
  <pageSetup paperSize="8" scale="69" orientation="landscape" r:id="rId1"/>
  <rowBreaks count="1" manualBreakCount="1">
    <brk id="49" min="1" max="10" man="1"/>
  </rowBreaks>
  <ignoredErrors>
    <ignoredError sqref="G28 J31 G15 E64" formula="1"/>
    <ignoredError sqref="C20:C25 C12:C14 C31:C34 C37:C38 C41:C42 C17" numberStoredAsText="1"/>
  </ignoredErrors>
  <extLst xmlns:xr="http://schemas.microsoft.com/office/spreadsheetml/2014/revision">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Foaie3!$D$3:$D$4</xm:f>
          </x14:formula1>
          <xm:sqref>J52</xm:sqref>
        </x14:dataValidation>
      </x14:dataValidations>
    </ext>
  </extLst>
</worksheet>
</file>

<file path=xl/worksheets/sheet4.xml><?xml version="1.0" encoding="utf-8"?>
<worksheet xmlns="http://schemas.openxmlformats.org/spreadsheetml/2006/main" xmlns:r="http://schemas.openxmlformats.org/officeDocument/2006/relationships">
  <dimension ref="D3:D4"/>
  <sheetViews>
    <sheetView workbookViewId="0">
      <selection activeCell="H16" sqref="H16:H17"/>
    </sheetView>
  </sheetViews>
  <sheetFormatPr defaultRowHeight="15"/>
  <sheetData>
    <row r="3" spans="4:4">
      <c r="D3" t="s">
        <v>89</v>
      </c>
    </row>
    <row r="4" spans="4:4">
      <c r="D4"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R91"/>
  <sheetViews>
    <sheetView view="pageBreakPreview" topLeftCell="A31" zoomScaleSheetLayoutView="100" workbookViewId="0">
      <selection activeCell="N24" sqref="N24"/>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6.42578125" style="23" customWidth="1"/>
    <col min="8" max="8" width="14.5703125" style="23" customWidth="1"/>
    <col min="9" max="9" width="15.5703125" style="23" customWidth="1"/>
    <col min="10" max="10" width="15" style="23" customWidth="1"/>
    <col min="11" max="11" width="13.42578125" style="23" customWidth="1"/>
    <col min="12" max="12" width="14.42578125" style="23" customWidth="1"/>
    <col min="13" max="13" width="19" style="23" customWidth="1"/>
    <col min="14" max="14" width="17.5703125" style="23" customWidth="1"/>
    <col min="15" max="15" width="13" style="23" customWidth="1"/>
    <col min="16" max="16" width="0.28515625" style="23" customWidth="1"/>
    <col min="17" max="17" width="0.5703125" style="23" customWidth="1"/>
    <col min="18" max="18" width="12.28515625" style="23" bestFit="1" customWidth="1"/>
    <col min="19"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t="s">
        <v>278</v>
      </c>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45.75" customHeight="1">
      <c r="B16" s="9"/>
      <c r="C16" s="351" t="s">
        <v>139</v>
      </c>
      <c r="D16" s="334" t="s">
        <v>25</v>
      </c>
      <c r="E16" s="336" t="s">
        <v>26</v>
      </c>
      <c r="F16" s="338" t="s">
        <v>271</v>
      </c>
      <c r="G16" s="338"/>
      <c r="H16" s="339" t="s">
        <v>273</v>
      </c>
      <c r="I16" s="338" t="s">
        <v>272</v>
      </c>
      <c r="J16" s="338"/>
      <c r="K16" s="339" t="s">
        <v>274</v>
      </c>
      <c r="L16" s="349" t="s">
        <v>31</v>
      </c>
      <c r="M16" s="9"/>
      <c r="N16" s="349" t="s">
        <v>140</v>
      </c>
      <c r="O16" s="9"/>
    </row>
    <row r="17" spans="2:18" ht="36.6" customHeight="1" thickBot="1">
      <c r="B17" s="9"/>
      <c r="C17" s="352"/>
      <c r="D17" s="335"/>
      <c r="E17" s="337"/>
      <c r="F17" s="86" t="s">
        <v>32</v>
      </c>
      <c r="G17" s="86" t="s">
        <v>275</v>
      </c>
      <c r="H17" s="340"/>
      <c r="I17" s="86" t="s">
        <v>32</v>
      </c>
      <c r="J17" s="86" t="s">
        <v>34</v>
      </c>
      <c r="K17" s="340"/>
      <c r="L17" s="350"/>
      <c r="M17" s="9"/>
      <c r="N17" s="350"/>
      <c r="O17" s="9"/>
    </row>
    <row r="18" spans="2:18" ht="26.65" customHeight="1" thickBot="1">
      <c r="B18" s="9"/>
      <c r="C18" s="355" t="s">
        <v>35</v>
      </c>
      <c r="D18" s="356"/>
      <c r="E18" s="356"/>
      <c r="F18" s="356"/>
      <c r="G18" s="356"/>
      <c r="H18" s="356"/>
      <c r="I18" s="356"/>
      <c r="J18" s="356"/>
      <c r="K18" s="356"/>
      <c r="L18" s="357"/>
      <c r="M18" s="9"/>
      <c r="N18" s="9"/>
      <c r="O18" s="9"/>
    </row>
    <row r="19" spans="2:18" ht="24.6" customHeight="1">
      <c r="B19" s="9"/>
      <c r="C19" s="87" t="s">
        <v>141</v>
      </c>
      <c r="D19" s="88"/>
      <c r="E19" s="366" t="s">
        <v>36</v>
      </c>
      <c r="F19" s="367"/>
      <c r="G19" s="367"/>
      <c r="H19" s="367"/>
      <c r="I19" s="367"/>
      <c r="J19" s="367"/>
      <c r="K19" s="367"/>
      <c r="L19" s="368"/>
      <c r="M19" s="9"/>
      <c r="N19" s="9"/>
      <c r="O19" s="9"/>
    </row>
    <row r="20" spans="2:18" ht="19.149999999999999" customHeight="1">
      <c r="B20" s="9"/>
      <c r="C20" s="91">
        <v>1.2</v>
      </c>
      <c r="D20" s="91">
        <v>1.2</v>
      </c>
      <c r="E20" s="53" t="s">
        <v>38</v>
      </c>
      <c r="F20" s="1">
        <v>0</v>
      </c>
      <c r="G20" s="1">
        <f>F20*19%</f>
        <v>0</v>
      </c>
      <c r="H20" s="71">
        <f t="shared" ref="H20:H22" si="0">F20+G20</f>
        <v>0</v>
      </c>
      <c r="I20" s="1">
        <v>0</v>
      </c>
      <c r="J20" s="1">
        <f>I20*19%</f>
        <v>0</v>
      </c>
      <c r="K20" s="71">
        <f t="shared" ref="K20:K21" si="1">I20+J20</f>
        <v>0</v>
      </c>
      <c r="L20" s="72">
        <f t="shared" ref="L20:L21" si="2">H20+K20</f>
        <v>0</v>
      </c>
      <c r="M20" s="2"/>
      <c r="N20" s="2"/>
      <c r="O20" s="2"/>
    </row>
    <row r="21" spans="2:18" ht="31.15" customHeight="1">
      <c r="B21" s="9"/>
      <c r="C21" s="91">
        <v>1.3</v>
      </c>
      <c r="D21" s="211">
        <v>1.3</v>
      </c>
      <c r="E21" s="53" t="s">
        <v>40</v>
      </c>
      <c r="F21" s="1">
        <v>0</v>
      </c>
      <c r="G21" s="1">
        <f t="shared" ref="G21:G22" si="3">F21*19%</f>
        <v>0</v>
      </c>
      <c r="H21" s="71">
        <f t="shared" si="0"/>
        <v>0</v>
      </c>
      <c r="I21" s="1">
        <v>0</v>
      </c>
      <c r="J21" s="1">
        <f t="shared" ref="J21:J22" si="4">I21*19%</f>
        <v>0</v>
      </c>
      <c r="K21" s="71">
        <f t="shared" si="1"/>
        <v>0</v>
      </c>
      <c r="L21" s="72">
        <f t="shared" si="2"/>
        <v>0</v>
      </c>
      <c r="M21" s="2"/>
      <c r="N21" s="2"/>
      <c r="O21" s="2"/>
    </row>
    <row r="22" spans="2:18" ht="31.15" customHeight="1">
      <c r="B22" s="9"/>
      <c r="C22" s="91">
        <v>1.4</v>
      </c>
      <c r="D22" s="211">
        <v>1.4</v>
      </c>
      <c r="E22" s="53" t="s">
        <v>42</v>
      </c>
      <c r="F22" s="1">
        <v>0</v>
      </c>
      <c r="G22" s="1">
        <f t="shared" si="3"/>
        <v>0</v>
      </c>
      <c r="H22" s="71">
        <f t="shared" si="0"/>
        <v>0</v>
      </c>
      <c r="I22" s="1">
        <v>0</v>
      </c>
      <c r="J22" s="1">
        <f t="shared" si="4"/>
        <v>0</v>
      </c>
      <c r="K22" s="71">
        <f t="shared" ref="K22" si="5">I22+J22</f>
        <v>0</v>
      </c>
      <c r="L22" s="72">
        <f t="shared" ref="L22" si="6">H22+K22</f>
        <v>0</v>
      </c>
      <c r="M22" s="2"/>
      <c r="N22" s="2"/>
      <c r="O22" s="2"/>
    </row>
    <row r="23" spans="2:18" ht="18.600000000000001" customHeight="1">
      <c r="B23" s="9"/>
      <c r="C23" s="83"/>
      <c r="D23" s="78"/>
      <c r="E23" s="27" t="s">
        <v>142</v>
      </c>
      <c r="F23" s="74">
        <f>SUM(F20:F22)</f>
        <v>0</v>
      </c>
      <c r="G23" s="74">
        <f t="shared" ref="G23:L23" si="7">SUM(G20:G22)</f>
        <v>0</v>
      </c>
      <c r="H23" s="74">
        <f t="shared" si="7"/>
        <v>0</v>
      </c>
      <c r="I23" s="74">
        <f t="shared" si="7"/>
        <v>0</v>
      </c>
      <c r="J23" s="74">
        <f t="shared" si="7"/>
        <v>0</v>
      </c>
      <c r="K23" s="74">
        <f t="shared" si="7"/>
        <v>0</v>
      </c>
      <c r="L23" s="75">
        <f t="shared" si="7"/>
        <v>0</v>
      </c>
      <c r="M23" s="70"/>
      <c r="N23" s="70"/>
      <c r="O23" s="70"/>
    </row>
    <row r="24" spans="2:18" ht="19.899999999999999" customHeight="1">
      <c r="B24" s="9"/>
      <c r="C24" s="82" t="s">
        <v>143</v>
      </c>
      <c r="D24" s="76"/>
      <c r="E24" s="363" t="s">
        <v>44</v>
      </c>
      <c r="F24" s="364"/>
      <c r="G24" s="364"/>
      <c r="H24" s="364"/>
      <c r="I24" s="364"/>
      <c r="J24" s="364"/>
      <c r="K24" s="364"/>
      <c r="L24" s="365"/>
      <c r="M24" s="54"/>
      <c r="N24" s="54"/>
      <c r="O24" s="54"/>
    </row>
    <row r="25" spans="2:18" ht="19.899999999999999" customHeight="1">
      <c r="B25" s="9"/>
      <c r="C25" s="91">
        <v>2</v>
      </c>
      <c r="D25" s="212">
        <v>2</v>
      </c>
      <c r="E25" s="28" t="s">
        <v>45</v>
      </c>
      <c r="F25" s="1">
        <v>0</v>
      </c>
      <c r="G25" s="1">
        <f>F25*19%</f>
        <v>0</v>
      </c>
      <c r="H25" s="71">
        <f>F25+G25</f>
        <v>0</v>
      </c>
      <c r="I25" s="1">
        <v>0</v>
      </c>
      <c r="J25" s="1">
        <f>I25*19%</f>
        <v>0</v>
      </c>
      <c r="K25" s="71">
        <f>I25+J25</f>
        <v>0</v>
      </c>
      <c r="L25" s="72">
        <f>H25+K25</f>
        <v>0</v>
      </c>
      <c r="M25" s="2"/>
      <c r="N25" s="2"/>
      <c r="O25" s="2"/>
    </row>
    <row r="26" spans="2:18"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8" ht="19.899999999999999" customHeight="1">
      <c r="B27" s="9"/>
      <c r="C27" s="82" t="s">
        <v>146</v>
      </c>
      <c r="D27" s="76"/>
      <c r="E27" s="360" t="s">
        <v>47</v>
      </c>
      <c r="F27" s="361"/>
      <c r="G27" s="361"/>
      <c r="H27" s="361"/>
      <c r="I27" s="361"/>
      <c r="J27" s="361"/>
      <c r="K27" s="361"/>
      <c r="L27" s="362"/>
      <c r="M27" s="273"/>
      <c r="N27" s="54"/>
      <c r="O27" s="54"/>
    </row>
    <row r="28" spans="2:18" ht="19.899999999999999" customHeight="1">
      <c r="B28" s="9"/>
      <c r="C28" s="91">
        <v>4.0999999999999996</v>
      </c>
      <c r="D28" s="213">
        <v>4.0999999999999996</v>
      </c>
      <c r="E28" s="26" t="s">
        <v>49</v>
      </c>
      <c r="F28" s="1">
        <v>8488950.1600000001</v>
      </c>
      <c r="G28" s="1">
        <f>F28*19%</f>
        <v>1612900.5304</v>
      </c>
      <c r="H28" s="71">
        <f t="shared" ref="H28:H35" si="8">F28+G28</f>
        <v>10101850.690400001</v>
      </c>
      <c r="I28" s="1">
        <v>40883.57</v>
      </c>
      <c r="J28" s="1">
        <f>I28*19%</f>
        <v>7767.8783000000003</v>
      </c>
      <c r="K28" s="71">
        <f t="shared" ref="K28" si="9">I28+J28</f>
        <v>48651.448300000004</v>
      </c>
      <c r="L28" s="72">
        <f t="shared" ref="L28" si="10">H28+K28</f>
        <v>10150502.138700001</v>
      </c>
      <c r="M28" s="2">
        <f>F20+F21+F22+F25+F28+F29+F30+F31+F32+F33+F40</f>
        <v>12692505.970000001</v>
      </c>
      <c r="N28" s="2"/>
      <c r="O28" s="2"/>
    </row>
    <row r="29" spans="2:18" ht="19.899999999999999" customHeight="1">
      <c r="B29" s="9"/>
      <c r="C29" s="91">
        <v>4.2</v>
      </c>
      <c r="D29" s="213">
        <v>4.2</v>
      </c>
      <c r="E29" s="26" t="s">
        <v>51</v>
      </c>
      <c r="F29" s="1">
        <v>640268.85</v>
      </c>
      <c r="G29" s="1">
        <f t="shared" ref="G29:G35" si="11">F29*19%</f>
        <v>121651.0815</v>
      </c>
      <c r="H29" s="71">
        <f>F29+G29</f>
        <v>761919.93149999995</v>
      </c>
      <c r="I29" s="1">
        <v>0</v>
      </c>
      <c r="J29" s="1">
        <f t="shared" ref="J29:J35" si="12">I29*19%</f>
        <v>0</v>
      </c>
      <c r="K29" s="71">
        <f t="shared" ref="K29:K35" si="13">I29+J29</f>
        <v>0</v>
      </c>
      <c r="L29" s="72">
        <f t="shared" ref="L29:L35" si="14">H29+K29</f>
        <v>761919.93149999995</v>
      </c>
      <c r="M29" s="2">
        <f>M28*N29</f>
        <v>1903875.8955000001</v>
      </c>
      <c r="N29" s="2">
        <v>0.15</v>
      </c>
      <c r="O29" s="2"/>
      <c r="R29" s="272"/>
    </row>
    <row r="30" spans="2:18" ht="19.899999999999999" customHeight="1">
      <c r="B30" s="9"/>
      <c r="C30" s="91">
        <v>4.3</v>
      </c>
      <c r="D30" s="213">
        <v>4.3</v>
      </c>
      <c r="E30" s="26" t="s">
        <v>53</v>
      </c>
      <c r="F30" s="1">
        <v>3534000</v>
      </c>
      <c r="G30" s="1">
        <f t="shared" si="11"/>
        <v>671460</v>
      </c>
      <c r="H30" s="71">
        <f>F30+G30</f>
        <v>4205460</v>
      </c>
      <c r="I30" s="1">
        <v>0</v>
      </c>
      <c r="J30" s="1">
        <f t="shared" si="12"/>
        <v>0</v>
      </c>
      <c r="K30" s="71">
        <f t="shared" si="13"/>
        <v>0</v>
      </c>
      <c r="L30" s="72">
        <f t="shared" si="14"/>
        <v>4205460</v>
      </c>
      <c r="M30" s="2"/>
      <c r="N30" s="2"/>
      <c r="O30" s="2"/>
    </row>
    <row r="31" spans="2:18" ht="27" customHeight="1">
      <c r="B31" s="9"/>
      <c r="C31" s="91">
        <v>4.4000000000000004</v>
      </c>
      <c r="D31" s="213">
        <v>4.4000000000000004</v>
      </c>
      <c r="E31" s="26" t="s">
        <v>55</v>
      </c>
      <c r="F31" s="1">
        <v>0</v>
      </c>
      <c r="G31" s="1">
        <f t="shared" si="11"/>
        <v>0</v>
      </c>
      <c r="H31" s="71">
        <f t="shared" si="8"/>
        <v>0</v>
      </c>
      <c r="I31" s="1">
        <v>0</v>
      </c>
      <c r="J31" s="1">
        <f t="shared" si="12"/>
        <v>0</v>
      </c>
      <c r="K31" s="71">
        <f t="shared" si="13"/>
        <v>0</v>
      </c>
      <c r="L31" s="72">
        <f t="shared" si="14"/>
        <v>0</v>
      </c>
      <c r="M31" s="2"/>
      <c r="N31" s="2"/>
      <c r="O31" s="2"/>
    </row>
    <row r="32" spans="2:18" ht="19.899999999999999" customHeight="1">
      <c r="B32" s="9"/>
      <c r="C32" s="91">
        <v>4.5</v>
      </c>
      <c r="D32" s="213">
        <v>4.5</v>
      </c>
      <c r="E32" s="26" t="s">
        <v>57</v>
      </c>
      <c r="F32" s="1">
        <v>0</v>
      </c>
      <c r="G32" s="1">
        <f t="shared" si="11"/>
        <v>0</v>
      </c>
      <c r="H32" s="71">
        <f t="shared" si="8"/>
        <v>0</v>
      </c>
      <c r="I32" s="1">
        <v>0</v>
      </c>
      <c r="J32" s="1">
        <f t="shared" si="12"/>
        <v>0</v>
      </c>
      <c r="K32" s="71">
        <f t="shared" si="13"/>
        <v>0</v>
      </c>
      <c r="L32" s="72">
        <f t="shared" si="14"/>
        <v>0</v>
      </c>
      <c r="M32" s="2"/>
      <c r="N32" s="2"/>
      <c r="O32" s="2"/>
    </row>
    <row r="33" spans="2:18" ht="19.899999999999999" customHeight="1">
      <c r="B33" s="9"/>
      <c r="C33" s="91">
        <v>4.5999999999999996</v>
      </c>
      <c r="D33" s="213">
        <v>4.5999999999999996</v>
      </c>
      <c r="E33" s="26" t="s">
        <v>59</v>
      </c>
      <c r="F33" s="1">
        <v>0</v>
      </c>
      <c r="G33" s="1">
        <f t="shared" si="11"/>
        <v>0</v>
      </c>
      <c r="H33" s="71">
        <f t="shared" si="8"/>
        <v>0</v>
      </c>
      <c r="I33" s="1">
        <v>0</v>
      </c>
      <c r="J33" s="1">
        <f t="shared" si="12"/>
        <v>0</v>
      </c>
      <c r="K33" s="71">
        <f t="shared" si="13"/>
        <v>0</v>
      </c>
      <c r="L33" s="72">
        <f t="shared" si="14"/>
        <v>0</v>
      </c>
      <c r="M33" s="2"/>
      <c r="N33" s="2">
        <f>F28+F34</f>
        <v>9728958.5099999998</v>
      </c>
      <c r="O33" s="2">
        <f t="shared" ref="O33:R33" si="15">G28+G34</f>
        <v>1848502.1169</v>
      </c>
      <c r="P33" s="2">
        <f t="shared" si="15"/>
        <v>11577460.6269</v>
      </c>
      <c r="Q33" s="2">
        <f t="shared" si="15"/>
        <v>40883.57</v>
      </c>
      <c r="R33" s="2">
        <f t="shared" si="15"/>
        <v>7767.8783000000003</v>
      </c>
    </row>
    <row r="34" spans="2:18" ht="19.899999999999999" customHeight="1">
      <c r="B34" s="9"/>
      <c r="C34" s="99" t="s">
        <v>60</v>
      </c>
      <c r="D34" s="100" t="s">
        <v>257</v>
      </c>
      <c r="E34" s="101" t="s">
        <v>61</v>
      </c>
      <c r="F34" s="1">
        <f>1239020.11+988.24</f>
        <v>1240008.3500000001</v>
      </c>
      <c r="G34" s="1">
        <f>F34*19%</f>
        <v>235601.58650000003</v>
      </c>
      <c r="H34" s="71">
        <f t="shared" si="8"/>
        <v>1475609.9365000001</v>
      </c>
      <c r="I34" s="1">
        <v>0</v>
      </c>
      <c r="J34" s="1">
        <f t="shared" si="12"/>
        <v>0</v>
      </c>
      <c r="K34" s="71">
        <f t="shared" si="13"/>
        <v>0</v>
      </c>
      <c r="L34" s="72">
        <f t="shared" si="14"/>
        <v>1475609.9365000001</v>
      </c>
      <c r="M34" s="2"/>
      <c r="N34" s="2"/>
      <c r="O34" s="2"/>
    </row>
    <row r="35" spans="2:18" ht="27.6" customHeight="1" thickBot="1">
      <c r="B35" s="9"/>
      <c r="C35" s="99" t="s">
        <v>62</v>
      </c>
      <c r="D35" s="100" t="s">
        <v>147</v>
      </c>
      <c r="E35" s="101" t="s">
        <v>63</v>
      </c>
      <c r="F35" s="1">
        <v>18700</v>
      </c>
      <c r="G35" s="1">
        <f t="shared" si="11"/>
        <v>3553</v>
      </c>
      <c r="H35" s="71">
        <f t="shared" si="8"/>
        <v>22253</v>
      </c>
      <c r="I35" s="1">
        <v>0</v>
      </c>
      <c r="J35" s="1">
        <f t="shared" si="12"/>
        <v>0</v>
      </c>
      <c r="K35" s="71">
        <f t="shared" si="13"/>
        <v>0</v>
      </c>
      <c r="L35" s="72">
        <f t="shared" si="14"/>
        <v>22253</v>
      </c>
      <c r="M35" s="2"/>
      <c r="N35" s="90"/>
      <c r="O35" s="2"/>
    </row>
    <row r="36" spans="2:18" ht="19.899999999999999" customHeight="1" thickBot="1">
      <c r="B36" s="9"/>
      <c r="C36" s="369"/>
      <c r="D36" s="370"/>
      <c r="E36" s="102" t="s">
        <v>64</v>
      </c>
      <c r="F36" s="175">
        <f>SUM(F34:F35)</f>
        <v>1258708.3500000001</v>
      </c>
      <c r="G36" s="175">
        <f t="shared" ref="G36:L36" si="16">SUM(G34:G35)</f>
        <v>239154.58650000003</v>
      </c>
      <c r="H36" s="175">
        <f t="shared" si="16"/>
        <v>1497862.9365000001</v>
      </c>
      <c r="I36" s="175">
        <f t="shared" si="16"/>
        <v>0</v>
      </c>
      <c r="J36" s="175">
        <f t="shared" si="16"/>
        <v>0</v>
      </c>
      <c r="K36" s="175">
        <f t="shared" si="16"/>
        <v>0</v>
      </c>
      <c r="L36" s="176">
        <f t="shared" si="16"/>
        <v>1497862.9365000001</v>
      </c>
      <c r="M36" s="2"/>
      <c r="N36" s="177" t="str">
        <f>IF(H36&lt;=15%*(H23+H26+H28+H29+H30+H31+H32+H33+H40),"OK","NO")</f>
        <v>OK</v>
      </c>
      <c r="O36" s="2"/>
    </row>
    <row r="37" spans="2:18" ht="19.899999999999999" customHeight="1">
      <c r="B37" s="9"/>
      <c r="C37" s="83"/>
      <c r="D37" s="79"/>
      <c r="E37" s="27" t="s">
        <v>148</v>
      </c>
      <c r="F37" s="74">
        <f>F28+F29+F30+F31+F32+F33+F36</f>
        <v>13921927.359999999</v>
      </c>
      <c r="G37" s="74">
        <f t="shared" ref="G37:K37" si="17">G28+G29+G30+G31+G32+G33+G36</f>
        <v>2645166.1984000001</v>
      </c>
      <c r="H37" s="74">
        <f t="shared" si="17"/>
        <v>16567093.5584</v>
      </c>
      <c r="I37" s="74">
        <f t="shared" si="17"/>
        <v>40883.57</v>
      </c>
      <c r="J37" s="74">
        <f t="shared" si="17"/>
        <v>7767.8783000000003</v>
      </c>
      <c r="K37" s="74">
        <f t="shared" si="17"/>
        <v>48651.448300000004</v>
      </c>
      <c r="L37" s="75">
        <f>L28+L29+L30+L31+L32+L33+L36+0.01</f>
        <v>16615745.0167</v>
      </c>
      <c r="M37" s="70">
        <f>L28+L29+L30+L31+L32+L33+L34+L35</f>
        <v>16615745.0067</v>
      </c>
      <c r="N37" s="70"/>
      <c r="O37" s="70"/>
    </row>
    <row r="38" spans="2:18" ht="19.899999999999999" customHeight="1">
      <c r="B38" s="9"/>
      <c r="C38" s="82" t="s">
        <v>149</v>
      </c>
      <c r="D38" s="76"/>
      <c r="E38" s="363" t="s">
        <v>66</v>
      </c>
      <c r="F38" s="364"/>
      <c r="G38" s="364"/>
      <c r="H38" s="364"/>
      <c r="I38" s="364"/>
      <c r="J38" s="364"/>
      <c r="K38" s="364"/>
      <c r="L38" s="365"/>
      <c r="M38" s="54"/>
      <c r="N38" s="54"/>
      <c r="O38" s="54"/>
    </row>
    <row r="39" spans="2:18" ht="19.899999999999999" customHeight="1">
      <c r="B39" s="9"/>
      <c r="C39" s="91" t="s">
        <v>67</v>
      </c>
      <c r="D39" s="91" t="s">
        <v>67</v>
      </c>
      <c r="E39" s="26" t="s">
        <v>68</v>
      </c>
      <c r="F39" s="71">
        <f>SUM(F40:F41)</f>
        <v>29286.959999999999</v>
      </c>
      <c r="G39" s="71">
        <f t="shared" ref="G39:L39" si="18">SUM(G40:G41)</f>
        <v>5564.5223999999998</v>
      </c>
      <c r="H39" s="71">
        <f t="shared" si="18"/>
        <v>34851.482400000001</v>
      </c>
      <c r="I39" s="71">
        <f t="shared" si="18"/>
        <v>0</v>
      </c>
      <c r="J39" s="71">
        <f t="shared" si="18"/>
        <v>0</v>
      </c>
      <c r="K39" s="71">
        <f t="shared" si="18"/>
        <v>0</v>
      </c>
      <c r="L39" s="72">
        <f t="shared" si="18"/>
        <v>34851.482400000001</v>
      </c>
      <c r="M39" s="2"/>
      <c r="N39" s="2"/>
      <c r="O39" s="2"/>
    </row>
    <row r="40" spans="2:18" ht="19.899999999999999" customHeight="1">
      <c r="B40" s="9"/>
      <c r="C40" s="91" t="s">
        <v>150</v>
      </c>
      <c r="D40" s="80" t="s">
        <v>150</v>
      </c>
      <c r="E40" s="26" t="s">
        <v>70</v>
      </c>
      <c r="F40" s="1">
        <v>29286.959999999999</v>
      </c>
      <c r="G40" s="1">
        <f>F40*19%</f>
        <v>5564.5223999999998</v>
      </c>
      <c r="H40" s="71">
        <f t="shared" ref="H40:H41" si="19">F40+G40</f>
        <v>34851.482400000001</v>
      </c>
      <c r="I40" s="1">
        <v>0</v>
      </c>
      <c r="J40" s="1">
        <f>I40*19%</f>
        <v>0</v>
      </c>
      <c r="K40" s="71">
        <f t="shared" ref="K40:K41" si="20">I40+J40</f>
        <v>0</v>
      </c>
      <c r="L40" s="72">
        <f t="shared" ref="L40:L41" si="21">H40+K40</f>
        <v>34851.482400000001</v>
      </c>
      <c r="M40" s="2"/>
      <c r="N40" s="2"/>
      <c r="O40" s="2"/>
    </row>
    <row r="41" spans="2:18" ht="19.899999999999999" customHeight="1" thickBot="1">
      <c r="B41" s="9"/>
      <c r="C41" s="91" t="s">
        <v>151</v>
      </c>
      <c r="D41" s="80" t="s">
        <v>151</v>
      </c>
      <c r="E41" s="26" t="s">
        <v>72</v>
      </c>
      <c r="F41" s="1">
        <v>0</v>
      </c>
      <c r="G41" s="1">
        <f t="shared" ref="G41" si="22">F41*19%</f>
        <v>0</v>
      </c>
      <c r="H41" s="71">
        <f t="shared" si="19"/>
        <v>0</v>
      </c>
      <c r="I41" s="1">
        <v>0</v>
      </c>
      <c r="J41" s="1">
        <f t="shared" ref="J41:J42" si="23">I41*19%</f>
        <v>0</v>
      </c>
      <c r="K41" s="71">
        <f t="shared" si="20"/>
        <v>0</v>
      </c>
      <c r="L41" s="72">
        <f t="shared" si="21"/>
        <v>0</v>
      </c>
      <c r="M41" s="2"/>
      <c r="N41" s="2"/>
      <c r="O41" s="2"/>
    </row>
    <row r="42" spans="2:18" ht="19.899999999999999" customHeight="1" thickBot="1">
      <c r="B42" s="9"/>
      <c r="C42" s="92" t="s">
        <v>73</v>
      </c>
      <c r="D42" s="80" t="s">
        <v>73</v>
      </c>
      <c r="E42" s="26" t="s">
        <v>74</v>
      </c>
      <c r="F42" s="1">
        <v>1300000</v>
      </c>
      <c r="G42" s="1">
        <f>F42*19%</f>
        <v>247000</v>
      </c>
      <c r="H42" s="71">
        <f>G42+F42</f>
        <v>1547000</v>
      </c>
      <c r="I42" s="1">
        <v>131689.68</v>
      </c>
      <c r="J42" s="1">
        <f t="shared" si="23"/>
        <v>25021.039199999999</v>
      </c>
      <c r="K42" s="71">
        <f>I42+J42</f>
        <v>156710.71919999999</v>
      </c>
      <c r="L42" s="72">
        <f>H42+K42</f>
        <v>1703710.7191999999</v>
      </c>
      <c r="M42" s="2"/>
      <c r="N42" s="177" t="str">
        <f>IF(H42&lt;=10%*(H20+H21+H22+H25+H28+H29+H30+H31+H32+H33+H34+H35),"OK","NO")</f>
        <v>OK</v>
      </c>
      <c r="O42" s="2"/>
    </row>
    <row r="43" spans="2:18" ht="19.899999999999999" customHeight="1">
      <c r="B43" s="9"/>
      <c r="C43" s="83"/>
      <c r="D43" s="79"/>
      <c r="E43" s="27" t="s">
        <v>152</v>
      </c>
      <c r="F43" s="74">
        <f>SUM(F39,F42)</f>
        <v>1329286.96</v>
      </c>
      <c r="G43" s="74">
        <f t="shared" ref="G43:L43" si="24">SUM(G39,G42)</f>
        <v>252564.52239999999</v>
      </c>
      <c r="H43" s="74">
        <f t="shared" si="24"/>
        <v>1581851.4824000001</v>
      </c>
      <c r="I43" s="74">
        <f t="shared" si="24"/>
        <v>131689.68</v>
      </c>
      <c r="J43" s="74">
        <f t="shared" si="24"/>
        <v>25021.039199999999</v>
      </c>
      <c r="K43" s="74">
        <f t="shared" si="24"/>
        <v>156710.71919999999</v>
      </c>
      <c r="L43" s="75">
        <f t="shared" si="24"/>
        <v>1738562.2016</v>
      </c>
      <c r="M43" s="70">
        <f>L40+L42</f>
        <v>1738562.2016</v>
      </c>
      <c r="N43" s="70"/>
      <c r="O43" s="70"/>
    </row>
    <row r="44" spans="2:18" ht="19.899999999999999" customHeight="1">
      <c r="B44" s="9"/>
      <c r="C44" s="82" t="s">
        <v>153</v>
      </c>
      <c r="D44" s="93"/>
      <c r="E44" s="363" t="s">
        <v>76</v>
      </c>
      <c r="F44" s="364"/>
      <c r="G44" s="364"/>
      <c r="H44" s="364"/>
      <c r="I44" s="364"/>
      <c r="J44" s="364"/>
      <c r="K44" s="364"/>
      <c r="L44" s="365"/>
      <c r="M44" s="70"/>
      <c r="N44" s="70"/>
      <c r="O44" s="70"/>
    </row>
    <row r="45" spans="2:18" ht="19.899999999999999" customHeight="1">
      <c r="B45" s="9"/>
      <c r="C45" s="98" t="s">
        <v>77</v>
      </c>
      <c r="D45" s="95" t="s">
        <v>77</v>
      </c>
      <c r="E45" s="26" t="s">
        <v>78</v>
      </c>
      <c r="F45" s="178"/>
      <c r="G45" s="178"/>
      <c r="H45" s="71">
        <f t="shared" ref="H45:H46" si="25">F45+G45</f>
        <v>0</v>
      </c>
      <c r="I45" s="1">
        <v>0</v>
      </c>
      <c r="J45" s="1">
        <f>I45*19%</f>
        <v>0</v>
      </c>
      <c r="K45" s="71">
        <f t="shared" ref="K45:K46" si="26">I45+J45</f>
        <v>0</v>
      </c>
      <c r="L45" s="72">
        <f t="shared" ref="L45:L46" si="27">H45+K45</f>
        <v>0</v>
      </c>
      <c r="M45" s="70"/>
      <c r="N45" s="70"/>
      <c r="O45" s="70"/>
    </row>
    <row r="46" spans="2:18" ht="19.899999999999999" customHeight="1">
      <c r="B46" s="9"/>
      <c r="C46" s="98" t="s">
        <v>79</v>
      </c>
      <c r="D46" s="95" t="s">
        <v>79</v>
      </c>
      <c r="E46" s="26" t="s">
        <v>80</v>
      </c>
      <c r="F46" s="178"/>
      <c r="G46" s="178"/>
      <c r="H46" s="71">
        <f t="shared" si="25"/>
        <v>0</v>
      </c>
      <c r="I46" s="1">
        <v>0</v>
      </c>
      <c r="J46" s="1">
        <f>I46*19%</f>
        <v>0</v>
      </c>
      <c r="K46" s="71">
        <f t="shared" si="26"/>
        <v>0</v>
      </c>
      <c r="L46" s="72">
        <f t="shared" si="27"/>
        <v>0</v>
      </c>
      <c r="M46" s="70"/>
      <c r="N46" s="70"/>
      <c r="O46" s="70"/>
    </row>
    <row r="47" spans="2:18" ht="19.899999999999999" customHeight="1">
      <c r="B47" s="9"/>
      <c r="C47" s="94"/>
      <c r="D47" s="95"/>
      <c r="E47" s="27" t="s">
        <v>154</v>
      </c>
      <c r="F47" s="170">
        <f>SUM(F45:F46)</f>
        <v>0</v>
      </c>
      <c r="G47" s="170">
        <f t="shared" ref="G47:L47" si="28">SUM(G45:G46)</f>
        <v>0</v>
      </c>
      <c r="H47" s="170">
        <f t="shared" si="28"/>
        <v>0</v>
      </c>
      <c r="I47" s="170">
        <f t="shared" si="28"/>
        <v>0</v>
      </c>
      <c r="J47" s="170">
        <f t="shared" si="28"/>
        <v>0</v>
      </c>
      <c r="K47" s="170">
        <f t="shared" si="28"/>
        <v>0</v>
      </c>
      <c r="L47" s="171">
        <f t="shared" si="28"/>
        <v>0</v>
      </c>
      <c r="M47" s="70"/>
      <c r="N47" s="70"/>
      <c r="O47" s="70"/>
    </row>
    <row r="48" spans="2:18" ht="19.899999999999999" customHeight="1">
      <c r="B48" s="9"/>
      <c r="C48" s="82" t="s">
        <v>233</v>
      </c>
      <c r="D48" s="183"/>
      <c r="E48" s="373" t="s">
        <v>227</v>
      </c>
      <c r="F48" s="374"/>
      <c r="G48" s="374"/>
      <c r="H48" s="374"/>
      <c r="I48" s="374"/>
      <c r="J48" s="374"/>
      <c r="K48" s="374"/>
      <c r="L48" s="375"/>
      <c r="M48" s="70">
        <v>15002099.699999999</v>
      </c>
      <c r="N48" s="70">
        <v>2850398.94</v>
      </c>
      <c r="O48" s="70"/>
    </row>
    <row r="49" spans="2:18" ht="19.899999999999999" customHeight="1">
      <c r="B49" s="9"/>
      <c r="C49" s="182" t="s">
        <v>228</v>
      </c>
      <c r="D49" s="182" t="s">
        <v>228</v>
      </c>
      <c r="E49" s="26" t="s">
        <v>229</v>
      </c>
      <c r="F49" s="178"/>
      <c r="G49" s="178"/>
      <c r="H49" s="170"/>
      <c r="I49" s="1">
        <v>1660956.92</v>
      </c>
      <c r="J49" s="1">
        <f>I49*19%</f>
        <v>315581.81479999999</v>
      </c>
      <c r="K49" s="170">
        <f>SUM(I49:J49)</f>
        <v>1976538.7348</v>
      </c>
      <c r="L49" s="72">
        <f>K49</f>
        <v>1976538.7348</v>
      </c>
      <c r="M49" s="70">
        <v>3341409.96</v>
      </c>
      <c r="N49" s="70">
        <v>634867.89</v>
      </c>
      <c r="O49" s="70"/>
    </row>
    <row r="50" spans="2:18" ht="29.25" customHeight="1">
      <c r="B50" s="9"/>
      <c r="C50" s="182" t="s">
        <v>230</v>
      </c>
      <c r="D50" s="182" t="s">
        <v>230</v>
      </c>
      <c r="E50" s="26" t="s">
        <v>231</v>
      </c>
      <c r="F50" s="1">
        <v>1223468.21</v>
      </c>
      <c r="G50" s="1">
        <f>F50*19%</f>
        <v>232458.95989999999</v>
      </c>
      <c r="H50" s="170">
        <f>SUM(F50:G50)</f>
        <v>1455927.1698999999</v>
      </c>
      <c r="I50" s="1">
        <v>0</v>
      </c>
      <c r="J50" s="1">
        <f>I50*19%</f>
        <v>0</v>
      </c>
      <c r="K50" s="170">
        <f>SUM(I50:J50)</f>
        <v>0</v>
      </c>
      <c r="L50" s="72">
        <f t="shared" ref="L50" si="29">H50+K50</f>
        <v>1455927.1698999999</v>
      </c>
      <c r="M50" s="70">
        <f>SUM(M48:M49)</f>
        <v>18343509.66</v>
      </c>
      <c r="N50" s="70">
        <f>SUM(N48:N49)</f>
        <v>3485266.83</v>
      </c>
      <c r="O50" s="70"/>
    </row>
    <row r="51" spans="2:18" ht="19.899999999999999" customHeight="1">
      <c r="B51" s="9"/>
      <c r="C51" s="94"/>
      <c r="D51" s="95"/>
      <c r="E51" s="27" t="s">
        <v>232</v>
      </c>
      <c r="F51" s="206">
        <f>F50</f>
        <v>1223468.21</v>
      </c>
      <c r="G51" s="206">
        <f>G50</f>
        <v>232458.95989999999</v>
      </c>
      <c r="H51" s="184">
        <f>SUM(F51:G51)</f>
        <v>1455927.1698999999</v>
      </c>
      <c r="I51" s="184">
        <f>SUM(I49:I50)</f>
        <v>1660956.92</v>
      </c>
      <c r="J51" s="184">
        <f>SUM(J49:J50)</f>
        <v>315581.81479999999</v>
      </c>
      <c r="K51" s="184">
        <f>SUM(K49:K50)</f>
        <v>1976538.7348</v>
      </c>
      <c r="L51" s="185">
        <f>SUM(L49:L50)</f>
        <v>3432465.9046999998</v>
      </c>
      <c r="M51" s="70"/>
      <c r="N51" s="70"/>
      <c r="O51" s="70"/>
    </row>
    <row r="52" spans="2:18" ht="23.65" customHeight="1" thickBot="1">
      <c r="B52" s="9"/>
      <c r="C52" s="89"/>
      <c r="D52" s="353" t="s">
        <v>81</v>
      </c>
      <c r="E52" s="354"/>
      <c r="F52" s="170">
        <f>F23+F26+F28+F29+F30+F31+F32+F33+F40</f>
        <v>12692505.970000001</v>
      </c>
      <c r="G52" s="170">
        <f t="shared" ref="G52" si="30">G23+G26+G28+G29+G30+G31+G32+G33+G40</f>
        <v>2411576.1343</v>
      </c>
      <c r="H52" s="170">
        <f>SUM(F52:G52)</f>
        <v>15104082.1043</v>
      </c>
      <c r="I52" s="170">
        <f t="shared" ref="I52:L52" si="31">I23+I26+I28+I29+I30+I31+I32+I33+I40+I47</f>
        <v>40883.57</v>
      </c>
      <c r="J52" s="170">
        <f t="shared" si="31"/>
        <v>7767.8783000000003</v>
      </c>
      <c r="K52" s="170">
        <f t="shared" si="31"/>
        <v>48651.448300000004</v>
      </c>
      <c r="L52" s="171">
        <f t="shared" si="31"/>
        <v>15152733.5526</v>
      </c>
      <c r="M52" s="2"/>
      <c r="N52" s="2"/>
      <c r="O52" s="2"/>
    </row>
    <row r="53" spans="2:18" ht="19.899999999999999" customHeight="1" thickBot="1">
      <c r="B53" s="9"/>
      <c r="C53" s="103"/>
      <c r="D53" s="371" t="s">
        <v>82</v>
      </c>
      <c r="E53" s="372"/>
      <c r="F53" s="172">
        <f t="shared" ref="F53:L53" si="32">F51+F47+F43+F37+F26+F23</f>
        <v>16474682.529999999</v>
      </c>
      <c r="G53" s="172">
        <f>G51+G47+G43+G37+G26+G23</f>
        <v>3130189.6806999999</v>
      </c>
      <c r="H53" s="172">
        <f>SUM(F53:G53)</f>
        <v>19604872.210699998</v>
      </c>
      <c r="I53" s="172">
        <f t="shared" si="32"/>
        <v>1833530.17</v>
      </c>
      <c r="J53" s="172">
        <f t="shared" si="32"/>
        <v>348370.73229999997</v>
      </c>
      <c r="K53" s="172">
        <f t="shared" si="32"/>
        <v>2181900.9022999997</v>
      </c>
      <c r="L53" s="173">
        <f t="shared" si="32"/>
        <v>21786773.123</v>
      </c>
      <c r="M53" s="70"/>
      <c r="N53" s="70">
        <f>L53+541182.48+115569.03+9520</f>
        <v>22453044.633000001</v>
      </c>
      <c r="O53" s="70"/>
    </row>
    <row r="54" spans="2:18" ht="19.899999999999999" customHeight="1">
      <c r="B54" s="9"/>
      <c r="C54" s="96"/>
      <c r="D54" s="96"/>
      <c r="E54" s="96"/>
      <c r="F54" s="97"/>
      <c r="G54" s="97"/>
      <c r="H54" s="97"/>
      <c r="I54" s="97"/>
      <c r="J54" s="97"/>
      <c r="K54" s="97"/>
      <c r="L54" s="97"/>
      <c r="M54" s="70"/>
      <c r="N54" s="70"/>
      <c r="O54" s="70"/>
    </row>
    <row r="55" spans="2:18" ht="19.899999999999999" customHeight="1" thickBot="1">
      <c r="B55" s="9"/>
      <c r="C55" s="81"/>
      <c r="D55" s="29"/>
      <c r="E55" s="30"/>
      <c r="F55" s="31"/>
      <c r="G55" s="31"/>
      <c r="H55" s="31"/>
      <c r="I55" s="31"/>
      <c r="J55" s="31"/>
      <c r="K55" s="31"/>
      <c r="L55" s="31"/>
      <c r="M55" s="31"/>
      <c r="N55" s="31"/>
      <c r="O55" s="31"/>
      <c r="P55" s="31"/>
      <c r="Q55" s="31"/>
      <c r="R55" s="31"/>
    </row>
    <row r="56" spans="2:18" ht="82.5">
      <c r="B56" s="9"/>
      <c r="C56" s="81"/>
      <c r="D56" s="343"/>
      <c r="E56" s="345" t="s">
        <v>13</v>
      </c>
      <c r="F56" s="347" t="s">
        <v>155</v>
      </c>
      <c r="G56" s="9"/>
      <c r="H56" s="376" t="s">
        <v>157</v>
      </c>
      <c r="I56" s="376"/>
      <c r="J56" s="376"/>
      <c r="K56" s="252" t="s">
        <v>155</v>
      </c>
      <c r="L56" s="9"/>
      <c r="M56" s="9"/>
      <c r="N56" s="9"/>
      <c r="O56" s="9"/>
    </row>
    <row r="57" spans="2:18">
      <c r="B57" s="9"/>
      <c r="C57" s="81"/>
      <c r="D57" s="344"/>
      <c r="E57" s="346"/>
      <c r="F57" s="348"/>
      <c r="G57" s="9"/>
      <c r="H57" s="231" t="s">
        <v>236</v>
      </c>
      <c r="I57" s="323" t="s">
        <v>246</v>
      </c>
      <c r="J57" s="324"/>
      <c r="K57" s="202"/>
      <c r="L57" s="9"/>
      <c r="M57" s="9"/>
      <c r="N57" s="9"/>
      <c r="O57" s="9"/>
    </row>
    <row r="58" spans="2:18">
      <c r="B58" s="9"/>
      <c r="C58" s="81"/>
      <c r="D58" s="344"/>
      <c r="E58" s="346"/>
      <c r="F58" s="348"/>
      <c r="G58" s="9"/>
      <c r="H58" s="251" t="s">
        <v>237</v>
      </c>
      <c r="I58" s="323" t="s">
        <v>247</v>
      </c>
      <c r="J58" s="324"/>
      <c r="K58" s="202"/>
      <c r="L58" s="9"/>
      <c r="M58" s="9"/>
      <c r="N58" s="9"/>
      <c r="O58" s="9"/>
    </row>
    <row r="59" spans="2:18">
      <c r="B59" s="9"/>
      <c r="C59" s="81"/>
      <c r="D59" s="249">
        <v>1</v>
      </c>
      <c r="E59" s="250" t="s">
        <v>156</v>
      </c>
      <c r="F59" s="202">
        <v>2.8400000000000002E-2</v>
      </c>
      <c r="G59" s="9"/>
      <c r="H59" s="251" t="s">
        <v>238</v>
      </c>
      <c r="I59" s="323" t="s">
        <v>248</v>
      </c>
      <c r="J59" s="324"/>
      <c r="K59" s="202"/>
      <c r="L59" s="9"/>
      <c r="M59" s="9"/>
      <c r="N59" s="9"/>
      <c r="O59" s="9"/>
    </row>
    <row r="60" spans="2:18">
      <c r="B60" s="9"/>
      <c r="C60" s="81"/>
      <c r="D60" s="249">
        <v>2</v>
      </c>
      <c r="E60" s="250" t="s">
        <v>157</v>
      </c>
      <c r="F60" s="203">
        <f>SUM(K57:K66)</f>
        <v>0</v>
      </c>
      <c r="G60" s="9"/>
      <c r="H60" s="251" t="s">
        <v>239</v>
      </c>
      <c r="I60" s="323" t="s">
        <v>249</v>
      </c>
      <c r="J60" s="324"/>
      <c r="K60" s="202"/>
      <c r="L60" s="9"/>
      <c r="M60" s="9"/>
      <c r="N60" s="9"/>
      <c r="O60" s="9"/>
    </row>
    <row r="61" spans="2:18">
      <c r="B61" s="9"/>
      <c r="C61" s="81"/>
      <c r="D61" s="249">
        <v>3</v>
      </c>
      <c r="E61" s="250" t="s">
        <v>158</v>
      </c>
      <c r="F61" s="202">
        <v>0.97160000000000002</v>
      </c>
      <c r="G61" s="9"/>
      <c r="H61" s="251" t="s">
        <v>240</v>
      </c>
      <c r="I61" s="323" t="s">
        <v>250</v>
      </c>
      <c r="J61" s="324"/>
      <c r="K61" s="202"/>
      <c r="L61" s="9"/>
      <c r="M61" s="9"/>
      <c r="N61" s="9"/>
      <c r="O61" s="9"/>
    </row>
    <row r="62" spans="2:18" ht="17.25" thickBot="1">
      <c r="B62" s="9"/>
      <c r="C62" s="81"/>
      <c r="D62" s="328"/>
      <c r="E62" s="329"/>
      <c r="F62" s="330"/>
      <c r="G62" s="9"/>
      <c r="H62" s="251" t="s">
        <v>241</v>
      </c>
      <c r="I62" s="323" t="s">
        <v>251</v>
      </c>
      <c r="J62" s="324"/>
      <c r="K62" s="202"/>
      <c r="L62" s="9"/>
      <c r="M62" s="9"/>
      <c r="N62" s="9"/>
      <c r="O62" s="9"/>
    </row>
    <row r="63" spans="2:18" ht="17.25" thickBot="1">
      <c r="B63" s="9"/>
      <c r="C63" s="81"/>
      <c r="D63" s="326"/>
      <c r="E63" s="327"/>
      <c r="F63" s="174">
        <f>SUM(F59:F61)</f>
        <v>1</v>
      </c>
      <c r="G63" s="205" t="str">
        <f>IF(F63=1, "OK", "Error")</f>
        <v>OK</v>
      </c>
      <c r="H63" s="251" t="s">
        <v>242</v>
      </c>
      <c r="I63" s="323" t="s">
        <v>252</v>
      </c>
      <c r="J63" s="324"/>
      <c r="K63" s="202"/>
      <c r="L63" s="9"/>
      <c r="M63" s="9"/>
      <c r="N63" s="9"/>
      <c r="O63" s="9"/>
    </row>
    <row r="64" spans="2:18">
      <c r="B64" s="9"/>
      <c r="C64" s="81"/>
      <c r="D64" s="9"/>
      <c r="E64" s="9"/>
      <c r="F64" s="9"/>
      <c r="G64" s="9"/>
      <c r="H64" s="251" t="s">
        <v>243</v>
      </c>
      <c r="I64" s="323" t="s">
        <v>253</v>
      </c>
      <c r="J64" s="324"/>
      <c r="K64" s="202"/>
      <c r="L64" s="9"/>
      <c r="M64" s="9"/>
      <c r="N64" s="9"/>
      <c r="O64" s="9"/>
    </row>
    <row r="65" spans="2:16" ht="17.25" thickBot="1">
      <c r="B65" s="9"/>
      <c r="C65" s="81"/>
      <c r="D65" s="9"/>
      <c r="E65" s="9"/>
      <c r="F65" s="9"/>
      <c r="G65" s="9"/>
      <c r="H65" s="251" t="s">
        <v>244</v>
      </c>
      <c r="I65" s="323" t="s">
        <v>254</v>
      </c>
      <c r="J65" s="324"/>
      <c r="K65" s="202"/>
      <c r="L65" s="9"/>
      <c r="M65" s="9"/>
      <c r="N65" s="9"/>
      <c r="O65" s="9"/>
    </row>
    <row r="66" spans="2:16" ht="17.25" thickBot="1">
      <c r="B66" s="9"/>
      <c r="C66" s="81"/>
      <c r="D66" s="358" t="s">
        <v>159</v>
      </c>
      <c r="E66" s="359"/>
      <c r="F66" s="60">
        <v>0</v>
      </c>
      <c r="G66" s="205" t="str">
        <f>IF(COUNTIF(K57:K66, "&gt;0")=F66, "OK", "Error")</f>
        <v>OK</v>
      </c>
      <c r="H66" s="251"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19" t="s">
        <v>86</v>
      </c>
      <c r="E68" s="220" t="s">
        <v>261</v>
      </c>
      <c r="F68" s="221" t="s">
        <v>88</v>
      </c>
      <c r="G68" s="222"/>
      <c r="H68" s="223"/>
      <c r="I68" s="14"/>
      <c r="J68" s="14"/>
      <c r="K68" s="14"/>
      <c r="L68" s="14"/>
      <c r="M68" s="222"/>
      <c r="N68" s="222"/>
      <c r="O68" s="222"/>
      <c r="P68" s="23"/>
    </row>
    <row r="69" spans="2:16" s="32" customFormat="1" ht="36" customHeight="1">
      <c r="B69" s="12"/>
      <c r="C69" s="84"/>
      <c r="D69" s="224" t="s">
        <v>90</v>
      </c>
      <c r="E69" s="225" t="s">
        <v>91</v>
      </c>
      <c r="F69" s="226">
        <f>F70+F74</f>
        <v>23120139.681794126</v>
      </c>
      <c r="G69" s="222"/>
      <c r="H69" s="325" t="s">
        <v>163</v>
      </c>
      <c r="I69" s="325"/>
      <c r="J69" s="325"/>
      <c r="K69" s="227" t="s">
        <v>88</v>
      </c>
      <c r="L69" s="325" t="s">
        <v>163</v>
      </c>
      <c r="M69" s="325"/>
      <c r="N69" s="325"/>
      <c r="O69" s="227" t="s">
        <v>88</v>
      </c>
      <c r="P69" s="23"/>
    </row>
    <row r="70" spans="2:16" s="32" customFormat="1" ht="19.899999999999999" customHeight="1">
      <c r="B70" s="12"/>
      <c r="C70" s="84"/>
      <c r="D70" s="228" t="s">
        <v>92</v>
      </c>
      <c r="E70" s="229" t="s">
        <v>93</v>
      </c>
      <c r="F70" s="230">
        <f>SUM(F71:F73)</f>
        <v>2738679.2730838796</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5" customHeight="1">
      <c r="B71" s="12"/>
      <c r="C71" s="84"/>
      <c r="D71" s="232" t="s">
        <v>160</v>
      </c>
      <c r="E71" s="233" t="s">
        <v>161</v>
      </c>
      <c r="F71" s="234">
        <f>($H$53*F59)+$K$53*F59</f>
        <v>618744.3564092</v>
      </c>
      <c r="G71" s="222"/>
      <c r="H71" s="231" t="s">
        <v>237</v>
      </c>
      <c r="I71" s="321" t="str">
        <f t="shared" ref="I71:I74" si="33">I58</f>
        <v>Denumire partener 2</v>
      </c>
      <c r="J71" s="322"/>
      <c r="K71" s="247">
        <f t="shared" ref="K71:K73" si="34">$K$53*K58</f>
        <v>0</v>
      </c>
      <c r="L71" s="231" t="s">
        <v>242</v>
      </c>
      <c r="M71" s="321" t="str">
        <f t="shared" ref="M71:M74" si="35">I63</f>
        <v>Denumire partener 7</v>
      </c>
      <c r="N71" s="322"/>
      <c r="O71" s="247">
        <f t="shared" ref="O71:O73" si="36">$K$53*K63</f>
        <v>0</v>
      </c>
      <c r="P71" s="23"/>
    </row>
    <row r="72" spans="2:16" s="32" customFormat="1" ht="31.9" customHeight="1">
      <c r="B72" s="12"/>
      <c r="C72" s="84"/>
      <c r="D72" s="232" t="s">
        <v>162</v>
      </c>
      <c r="E72" s="233" t="s">
        <v>163</v>
      </c>
      <c r="F72" s="234">
        <f>SUM(K70:K74,O70:O74)</f>
        <v>0</v>
      </c>
      <c r="G72" s="222"/>
      <c r="H72" s="231" t="s">
        <v>238</v>
      </c>
      <c r="I72" s="321" t="str">
        <f t="shared" si="33"/>
        <v>Denumire partener 3</v>
      </c>
      <c r="J72" s="322"/>
      <c r="K72" s="247">
        <f t="shared" si="34"/>
        <v>0</v>
      </c>
      <c r="L72" s="231" t="s">
        <v>243</v>
      </c>
      <c r="M72" s="321" t="str">
        <f t="shared" si="35"/>
        <v>Denumire partener 8</v>
      </c>
      <c r="N72" s="322"/>
      <c r="O72" s="247">
        <f t="shared" si="36"/>
        <v>0</v>
      </c>
      <c r="P72" s="23"/>
    </row>
    <row r="73" spans="2:16" s="32" customFormat="1" ht="31.9" customHeight="1">
      <c r="B73" s="12"/>
      <c r="C73" s="84"/>
      <c r="D73" s="232" t="s">
        <v>164</v>
      </c>
      <c r="E73" s="233" t="s">
        <v>165</v>
      </c>
      <c r="F73" s="234">
        <f>$K$53*F61</f>
        <v>2119934.9166746796</v>
      </c>
      <c r="G73" s="222"/>
      <c r="H73" s="231" t="s">
        <v>239</v>
      </c>
      <c r="I73" s="321" t="str">
        <f t="shared" si="33"/>
        <v>Denumire partener 4</v>
      </c>
      <c r="J73" s="322"/>
      <c r="K73" s="247">
        <f t="shared" si="34"/>
        <v>0</v>
      </c>
      <c r="L73" s="231" t="s">
        <v>244</v>
      </c>
      <c r="M73" s="321" t="str">
        <f t="shared" si="35"/>
        <v>Denumire partener 9</v>
      </c>
      <c r="N73" s="322"/>
      <c r="O73" s="247">
        <f t="shared" si="36"/>
        <v>0</v>
      </c>
      <c r="P73" s="23"/>
    </row>
    <row r="74" spans="2:16" s="32" customFormat="1" ht="19.899999999999999" customHeight="1">
      <c r="B74" s="12"/>
      <c r="C74" s="84"/>
      <c r="D74" s="228" t="s">
        <v>94</v>
      </c>
      <c r="E74" s="229" t="s">
        <v>166</v>
      </c>
      <c r="F74" s="230">
        <f>SUM(F75:F77)</f>
        <v>20381460.408710245</v>
      </c>
      <c r="G74" s="222"/>
      <c r="H74" s="231" t="s">
        <v>240</v>
      </c>
      <c r="I74" s="321" t="str">
        <f t="shared" si="33"/>
        <v>Denumire partener 5</v>
      </c>
      <c r="J74" s="322"/>
      <c r="K74" s="247">
        <f>$K$53*K61</f>
        <v>0</v>
      </c>
      <c r="L74" s="231" t="s">
        <v>245</v>
      </c>
      <c r="M74" s="321" t="str">
        <f t="shared" si="35"/>
        <v>Denumire partener 10</v>
      </c>
      <c r="N74" s="322"/>
      <c r="O74" s="247">
        <f>$K$53*K66</f>
        <v>0</v>
      </c>
      <c r="P74" s="23"/>
    </row>
    <row r="75" spans="2:16" s="32" customFormat="1" ht="31.9" customHeight="1">
      <c r="B75" s="12"/>
      <c r="C75" s="84"/>
      <c r="D75" s="232" t="s">
        <v>167</v>
      </c>
      <c r="E75" s="233" t="s">
        <v>276</v>
      </c>
      <c r="F75" s="234">
        <v>0</v>
      </c>
      <c r="G75" s="222"/>
      <c r="H75" s="223"/>
      <c r="I75" s="14"/>
      <c r="J75" s="14"/>
      <c r="K75" s="14"/>
      <c r="L75" s="14"/>
      <c r="M75" s="222"/>
      <c r="N75" s="222"/>
      <c r="O75" s="222"/>
      <c r="P75" s="23"/>
    </row>
    <row r="76" spans="2:16" s="32" customFormat="1" ht="45.75" customHeight="1">
      <c r="B76" s="12"/>
      <c r="C76" s="84"/>
      <c r="D76" s="232" t="s">
        <v>168</v>
      </c>
      <c r="E76" s="233"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32" t="s">
        <v>170</v>
      </c>
      <c r="E77" s="233" t="s">
        <v>171</v>
      </c>
      <c r="F77" s="234">
        <f>$H$53*F61*(1+7%)</f>
        <v>20381460.408710245</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28" t="s">
        <v>96</v>
      </c>
      <c r="E78" s="229" t="s">
        <v>97</v>
      </c>
      <c r="F78" s="230">
        <f>SUM(F79:F80)</f>
        <v>2527564.1248488845</v>
      </c>
      <c r="G78" s="222"/>
      <c r="H78" s="231" t="s">
        <v>237</v>
      </c>
      <c r="I78" s="321" t="str">
        <f t="shared" ref="I78:I81" si="37">I58</f>
        <v>Denumire partener 2</v>
      </c>
      <c r="J78" s="322"/>
      <c r="K78" s="247">
        <f>$H$53*K58*(1+7%)</f>
        <v>0</v>
      </c>
      <c r="L78" s="231" t="s">
        <v>237</v>
      </c>
      <c r="M78" s="321" t="str">
        <f t="shared" ref="M78:M81" si="38">I63</f>
        <v>Denumire partener 7</v>
      </c>
      <c r="N78" s="322"/>
      <c r="O78" s="247">
        <f>$H$53*K63*(1+7%)</f>
        <v>0</v>
      </c>
      <c r="P78" s="23"/>
    </row>
    <row r="79" spans="2:16" s="32" customFormat="1" ht="19.899999999999999" customHeight="1">
      <c r="B79" s="12"/>
      <c r="C79" s="84"/>
      <c r="D79" s="232" t="s">
        <v>172</v>
      </c>
      <c r="E79" s="233" t="s">
        <v>173</v>
      </c>
      <c r="F79" s="235">
        <f>'1-Input'!$F$22*F77</f>
        <v>407629.20817420492</v>
      </c>
      <c r="G79" s="222"/>
      <c r="H79" s="231" t="s">
        <v>238</v>
      </c>
      <c r="I79" s="321" t="str">
        <f t="shared" si="37"/>
        <v>Denumire partener 3</v>
      </c>
      <c r="J79" s="322"/>
      <c r="K79" s="247">
        <f>$H$53*K59*(1+7%)</f>
        <v>0</v>
      </c>
      <c r="L79" s="231" t="s">
        <v>238</v>
      </c>
      <c r="M79" s="321" t="str">
        <f t="shared" si="38"/>
        <v>Denumire partener 8</v>
      </c>
      <c r="N79" s="322"/>
      <c r="O79" s="247">
        <f>$H$53*K64*(1+7%)</f>
        <v>0</v>
      </c>
      <c r="P79" s="23"/>
    </row>
    <row r="80" spans="2:16" s="32" customFormat="1" ht="21" customHeight="1">
      <c r="B80" s="12"/>
      <c r="C80" s="84"/>
      <c r="D80" s="232" t="s">
        <v>174</v>
      </c>
      <c r="E80" s="233" t="s">
        <v>105</v>
      </c>
      <c r="F80" s="234">
        <f>'1-Input'!$F$30*F73</f>
        <v>2119934.9166746796</v>
      </c>
      <c r="G80" s="222"/>
      <c r="H80" s="231" t="s">
        <v>239</v>
      </c>
      <c r="I80" s="321" t="str">
        <f t="shared" si="37"/>
        <v>Denumire partener 4</v>
      </c>
      <c r="J80" s="322"/>
      <c r="K80" s="247">
        <f>$H$53*K60*(1+7%)</f>
        <v>0</v>
      </c>
      <c r="L80" s="231" t="s">
        <v>239</v>
      </c>
      <c r="M80" s="321" t="str">
        <f t="shared" si="38"/>
        <v>Denumire partener 9</v>
      </c>
      <c r="N80" s="322"/>
      <c r="O80" s="247">
        <f>$H$53*K65*(1+7%)</f>
        <v>0</v>
      </c>
      <c r="P80" s="23"/>
    </row>
    <row r="81" spans="2:16" s="32" customFormat="1" ht="21" customHeight="1">
      <c r="B81" s="12"/>
      <c r="C81" s="84"/>
      <c r="D81" s="228" t="s">
        <v>106</v>
      </c>
      <c r="E81" s="229" t="s">
        <v>175</v>
      </c>
      <c r="F81" s="230">
        <f>SUM(F82:F83)</f>
        <v>618744.3564092</v>
      </c>
      <c r="G81" s="222"/>
      <c r="H81" s="231" t="s">
        <v>240</v>
      </c>
      <c r="I81" s="321" t="str">
        <f t="shared" si="37"/>
        <v>Denumire partener 5</v>
      </c>
      <c r="J81" s="322"/>
      <c r="K81" s="247">
        <f>$H$53*K61*(1+7%)</f>
        <v>0</v>
      </c>
      <c r="L81" s="231" t="s">
        <v>240</v>
      </c>
      <c r="M81" s="321" t="str">
        <f t="shared" si="38"/>
        <v>Denumire partener 10</v>
      </c>
      <c r="N81" s="322"/>
      <c r="O81" s="247">
        <f>$H$53*K66*(1+7%)</f>
        <v>0</v>
      </c>
      <c r="P81" s="23"/>
    </row>
    <row r="82" spans="2:16" s="32" customFormat="1" ht="21.6" customHeight="1">
      <c r="B82" s="12"/>
      <c r="C82" s="84"/>
      <c r="D82" s="236" t="s">
        <v>108</v>
      </c>
      <c r="E82" s="233" t="s">
        <v>176</v>
      </c>
      <c r="F82" s="237">
        <f>'1-Input'!$E$20*F75</f>
        <v>0</v>
      </c>
      <c r="G82" s="222"/>
      <c r="H82" s="222"/>
      <c r="I82" s="222"/>
      <c r="J82" s="222"/>
      <c r="K82" s="222"/>
      <c r="L82" s="222"/>
      <c r="M82" s="222"/>
      <c r="N82" s="222"/>
      <c r="O82" s="222"/>
      <c r="P82" s="23"/>
    </row>
    <row r="83" spans="2:16" s="32" customFormat="1" ht="21.6" customHeight="1">
      <c r="B83" s="12"/>
      <c r="C83" s="84"/>
      <c r="D83" s="236" t="s">
        <v>112</v>
      </c>
      <c r="E83" s="233" t="s">
        <v>177</v>
      </c>
      <c r="F83" s="237">
        <f>'1-Input'!$E$28*F71</f>
        <v>618744.3564092</v>
      </c>
      <c r="G83" s="222"/>
      <c r="H83" s="222"/>
      <c r="I83" s="222"/>
      <c r="J83" s="222"/>
      <c r="K83" s="222"/>
      <c r="L83" s="222"/>
      <c r="M83" s="222"/>
      <c r="N83" s="222"/>
      <c r="O83" s="222"/>
      <c r="P83" s="23"/>
    </row>
    <row r="84" spans="2:16" s="32" customFormat="1" ht="22.15" customHeight="1">
      <c r="B84" s="12"/>
      <c r="C84" s="84"/>
      <c r="D84" s="238" t="s">
        <v>114</v>
      </c>
      <c r="E84" s="229" t="s">
        <v>115</v>
      </c>
      <c r="F84" s="239">
        <f>SUM(F85:F86)</f>
        <v>0</v>
      </c>
      <c r="G84" s="222"/>
      <c r="H84" s="222"/>
      <c r="I84" s="222"/>
      <c r="J84" s="222"/>
      <c r="K84" s="222"/>
      <c r="L84" s="222"/>
      <c r="M84" s="222"/>
      <c r="N84" s="222"/>
      <c r="O84" s="222"/>
      <c r="P84" s="23"/>
    </row>
    <row r="85" spans="2:16" s="32" customFormat="1" ht="22.15" customHeight="1">
      <c r="B85" s="12"/>
      <c r="C85" s="84"/>
      <c r="D85" s="236" t="s">
        <v>178</v>
      </c>
      <c r="E85" s="240" t="s">
        <v>179</v>
      </c>
      <c r="F85" s="237">
        <f>'1-Input'!$G$21*F76</f>
        <v>0</v>
      </c>
      <c r="G85" s="222"/>
      <c r="H85" s="222"/>
      <c r="I85" s="222"/>
      <c r="J85" s="222"/>
      <c r="K85" s="222"/>
      <c r="L85" s="222"/>
      <c r="M85" s="222"/>
      <c r="N85" s="222"/>
      <c r="O85" s="222"/>
      <c r="P85" s="23"/>
    </row>
    <row r="86" spans="2:16" s="32" customFormat="1" ht="22.15" customHeight="1">
      <c r="B86" s="12"/>
      <c r="C86" s="84"/>
      <c r="D86" s="236" t="s">
        <v>180</v>
      </c>
      <c r="E86" s="240" t="s">
        <v>181</v>
      </c>
      <c r="F86" s="237">
        <f>'1-Input'!$G$29*F72</f>
        <v>0</v>
      </c>
      <c r="G86" s="222"/>
      <c r="H86" s="222"/>
      <c r="I86" s="222"/>
      <c r="J86" s="222"/>
      <c r="K86" s="222"/>
      <c r="L86" s="222"/>
      <c r="M86" s="222"/>
      <c r="N86" s="222"/>
      <c r="O86" s="222"/>
      <c r="P86" s="23"/>
    </row>
    <row r="87" spans="2:16" s="32" customFormat="1" ht="19.899999999999999" customHeight="1">
      <c r="B87" s="12"/>
      <c r="C87" s="84"/>
      <c r="D87" s="238" t="s">
        <v>122</v>
      </c>
      <c r="E87" s="241" t="s">
        <v>123</v>
      </c>
      <c r="F87" s="242">
        <f>SUM(F88:F89)</f>
        <v>19973831.200536039</v>
      </c>
      <c r="G87" s="243"/>
      <c r="H87" s="222"/>
      <c r="I87" s="244"/>
      <c r="J87" s="222"/>
      <c r="K87" s="222"/>
      <c r="L87" s="222"/>
      <c r="M87" s="222"/>
      <c r="N87" s="222"/>
      <c r="O87" s="222"/>
      <c r="P87" s="23"/>
    </row>
    <row r="88" spans="2:16" s="32" customFormat="1" ht="27.6" customHeight="1" thickBot="1">
      <c r="B88" s="12"/>
      <c r="C88" s="84"/>
      <c r="D88" s="232" t="s">
        <v>182</v>
      </c>
      <c r="E88" s="245" t="s">
        <v>183</v>
      </c>
      <c r="F88" s="235">
        <f>'1-Input'!$H$22*F77</f>
        <v>19973831.200536039</v>
      </c>
      <c r="G88" s="222"/>
      <c r="H88" s="222"/>
      <c r="I88" s="244"/>
      <c r="J88" s="222"/>
      <c r="K88" s="222"/>
      <c r="L88" s="222"/>
      <c r="M88" s="222"/>
      <c r="N88" s="222"/>
      <c r="O88" s="222"/>
      <c r="P88" s="23"/>
    </row>
    <row r="89" spans="2:16" s="32" customFormat="1" ht="19.899999999999999" customHeight="1" thickBot="1">
      <c r="B89" s="12"/>
      <c r="C89" s="84"/>
      <c r="D89" s="246" t="s">
        <v>184</v>
      </c>
      <c r="E89" s="24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electLockedCells="1"/>
  <mergeCells count="64">
    <mergeCell ref="N16:N17"/>
    <mergeCell ref="C16:C17"/>
    <mergeCell ref="D52:E52"/>
    <mergeCell ref="C18:L18"/>
    <mergeCell ref="D66:E66"/>
    <mergeCell ref="E27:L27"/>
    <mergeCell ref="E38:L38"/>
    <mergeCell ref="K16:K17"/>
    <mergeCell ref="L16:L17"/>
    <mergeCell ref="E19:L19"/>
    <mergeCell ref="E24:L24"/>
    <mergeCell ref="C36:D36"/>
    <mergeCell ref="E44:L44"/>
    <mergeCell ref="D53:E53"/>
    <mergeCell ref="E48:L48"/>
    <mergeCell ref="H56:J56"/>
    <mergeCell ref="I59:J59"/>
    <mergeCell ref="D5:J5"/>
    <mergeCell ref="D6:J6"/>
    <mergeCell ref="D7:J7"/>
    <mergeCell ref="D16:D17"/>
    <mergeCell ref="E16:E17"/>
    <mergeCell ref="F16:G16"/>
    <mergeCell ref="H16:H17"/>
    <mergeCell ref="I16:J16"/>
    <mergeCell ref="C13:D13"/>
    <mergeCell ref="D56:D58"/>
    <mergeCell ref="E56:E58"/>
    <mergeCell ref="F56:F58"/>
    <mergeCell ref="I57:J57"/>
    <mergeCell ref="I58:J58"/>
    <mergeCell ref="H76:J76"/>
    <mergeCell ref="L76:N76"/>
    <mergeCell ref="L69:N69"/>
    <mergeCell ref="D63:E63"/>
    <mergeCell ref="D62:F62"/>
    <mergeCell ref="H69:J69"/>
    <mergeCell ref="I65:J65"/>
    <mergeCell ref="I66:J66"/>
    <mergeCell ref="M71:N71"/>
    <mergeCell ref="M70:N70"/>
    <mergeCell ref="M72:N72"/>
    <mergeCell ref="M73:N73"/>
    <mergeCell ref="M74:N74"/>
    <mergeCell ref="I70:J70"/>
    <mergeCell ref="I71:J71"/>
    <mergeCell ref="I72:J72"/>
    <mergeCell ref="I73:J73"/>
    <mergeCell ref="I74:J74"/>
    <mergeCell ref="I60:J60"/>
    <mergeCell ref="I61:J61"/>
    <mergeCell ref="I62:J62"/>
    <mergeCell ref="I63:J63"/>
    <mergeCell ref="I64:J64"/>
    <mergeCell ref="I79:J79"/>
    <mergeCell ref="I80:J80"/>
    <mergeCell ref="I81:J81"/>
    <mergeCell ref="M77:N77"/>
    <mergeCell ref="M78:N78"/>
    <mergeCell ref="M79:N79"/>
    <mergeCell ref="M80:N80"/>
    <mergeCell ref="M81:N81"/>
    <mergeCell ref="I77:J77"/>
    <mergeCell ref="I78:J78"/>
  </mergeCells>
  <phoneticPr fontId="16" type="noConversion"/>
  <conditionalFormatting sqref="G63">
    <cfRule type="cellIs" dxfId="99" priority="1" operator="equal">
      <formula>"OK"</formula>
    </cfRule>
    <cfRule type="cellIs" dxfId="98" priority="2" operator="equal">
      <formula>"ERROR"</formula>
    </cfRule>
  </conditionalFormatting>
  <conditionalFormatting sqref="G66">
    <cfRule type="cellIs" dxfId="97" priority="5" operator="equal">
      <formula>"OK"</formula>
    </cfRule>
    <cfRule type="cellIs" dxfId="96" priority="6" operator="equal">
      <formula>"ERROR"</formula>
    </cfRule>
  </conditionalFormatting>
  <conditionalFormatting sqref="G89">
    <cfRule type="cellIs" dxfId="95" priority="15" operator="equal">
      <formula>"OK"</formula>
    </cfRule>
    <cfRule type="cellIs" dxfId="94" priority="16" operator="equal">
      <formula>"ERROR"</formula>
    </cfRule>
  </conditionalFormatting>
  <conditionalFormatting sqref="N35:N36">
    <cfRule type="cellIs" dxfId="93" priority="17" operator="equal">
      <formula>"NO"</formula>
    </cfRule>
    <cfRule type="cellIs" dxfId="92" priority="18" operator="equal">
      <formula>"OK"</formula>
    </cfRule>
  </conditionalFormatting>
  <conditionalFormatting sqref="N42">
    <cfRule type="cellIs" dxfId="91" priority="3" operator="equal">
      <formula>"NO"</formula>
    </cfRule>
    <cfRule type="cellIs" dxfId="90" priority="4" operator="equal">
      <formula>"OK"</formula>
    </cfRule>
  </conditionalFormatting>
  <pageMargins left="0.25" right="0.25" top="0.75" bottom="0.75" header="0.3" footer="0.3"/>
  <pageSetup paperSize="8" scale="81" orientation="landscape" r:id="rId1"/>
  <rowBreaks count="3" manualBreakCount="3">
    <brk id="37" min="1" max="17" man="1"/>
    <brk id="54" min="1" max="17" man="1"/>
    <brk id="66" min="1" max="17" man="1"/>
  </rowBreaks>
  <ignoredErrors>
    <ignoredError sqref="H26 H53 F72" formula="1"/>
    <ignoredError sqref="C39:D42 C45:D46 C49:D50" numberStoredAsText="1"/>
    <ignoredError sqref="F89" unlockedFormula="1"/>
  </ignoredErrors>
</worksheet>
</file>

<file path=xl/worksheets/sheet6.xml><?xml version="1.0" encoding="utf-8"?>
<worksheet xmlns="http://schemas.openxmlformats.org/spreadsheetml/2006/main" xmlns:r="http://schemas.openxmlformats.org/officeDocument/2006/relationships">
  <dimension ref="B2:P91"/>
  <sheetViews>
    <sheetView view="pageBreakPreview" topLeftCell="A36" zoomScaleSheetLayoutView="100" workbookViewId="0">
      <selection activeCell="K61" sqref="K61"/>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3.25" customHeight="1">
      <c r="B16" s="9"/>
      <c r="C16" s="351" t="s">
        <v>139</v>
      </c>
      <c r="D16" s="334" t="s">
        <v>25</v>
      </c>
      <c r="E16" s="336" t="s">
        <v>26</v>
      </c>
      <c r="F16" s="338" t="s">
        <v>271</v>
      </c>
      <c r="G16" s="338"/>
      <c r="H16" s="339" t="s">
        <v>273</v>
      </c>
      <c r="I16" s="338" t="s">
        <v>272</v>
      </c>
      <c r="J16" s="338"/>
      <c r="K16" s="339" t="s">
        <v>274</v>
      </c>
      <c r="L16" s="349" t="s">
        <v>31</v>
      </c>
      <c r="M16" s="9"/>
      <c r="N16" s="349" t="s">
        <v>140</v>
      </c>
      <c r="O16" s="9"/>
    </row>
    <row r="17" spans="2:15" ht="36.75"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19" t="s">
        <v>86</v>
      </c>
      <c r="E68" s="220" t="s">
        <v>262</v>
      </c>
      <c r="F68" s="221" t="s">
        <v>88</v>
      </c>
      <c r="G68" s="222"/>
      <c r="H68" s="223"/>
      <c r="I68" s="14"/>
      <c r="J68" s="14"/>
      <c r="K68" s="14"/>
      <c r="L68" s="14"/>
      <c r="M68" s="222"/>
      <c r="N68" s="222"/>
      <c r="O68" s="222"/>
      <c r="P68" s="23"/>
    </row>
    <row r="69" spans="2:16" s="32" customFormat="1" ht="44.25" customHeight="1">
      <c r="B69" s="12"/>
      <c r="C69" s="84"/>
      <c r="D69" s="224" t="s">
        <v>90</v>
      </c>
      <c r="E69" s="225"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28" t="s">
        <v>92</v>
      </c>
      <c r="E70" s="229"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32" t="s">
        <v>160</v>
      </c>
      <c r="E71" s="233" t="s">
        <v>161</v>
      </c>
      <c r="F71" s="230">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32" t="s">
        <v>162</v>
      </c>
      <c r="E72" s="233"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32" t="s">
        <v>164</v>
      </c>
      <c r="E73" s="233"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28" t="s">
        <v>94</v>
      </c>
      <c r="E74" s="229"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32" t="s">
        <v>167</v>
      </c>
      <c r="E75" s="233" t="s">
        <v>276</v>
      </c>
      <c r="F75" s="234">
        <v>0</v>
      </c>
      <c r="G75" s="222"/>
      <c r="H75" s="223"/>
      <c r="I75" s="14"/>
      <c r="J75" s="14"/>
      <c r="K75" s="14"/>
      <c r="L75" s="14"/>
      <c r="M75" s="222"/>
      <c r="N75" s="222"/>
      <c r="O75" s="222"/>
      <c r="P75" s="23"/>
    </row>
    <row r="76" spans="2:16" s="32" customFormat="1" ht="45.75" customHeight="1">
      <c r="B76" s="12"/>
      <c r="C76" s="84"/>
      <c r="D76" s="232" t="s">
        <v>168</v>
      </c>
      <c r="E76" s="233"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32" t="s">
        <v>170</v>
      </c>
      <c r="E77" s="233"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28" t="s">
        <v>96</v>
      </c>
      <c r="E78" s="229"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32" t="s">
        <v>172</v>
      </c>
      <c r="E79" s="233"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32" t="s">
        <v>174</v>
      </c>
      <c r="E80" s="233"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28" t="s">
        <v>106</v>
      </c>
      <c r="E81" s="229"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36" t="s">
        <v>108</v>
      </c>
      <c r="E82" s="233" t="s">
        <v>176</v>
      </c>
      <c r="F82" s="237">
        <f>'1-Input'!$E$20*F75</f>
        <v>0</v>
      </c>
      <c r="G82" s="222"/>
      <c r="H82" s="222"/>
      <c r="I82" s="222"/>
      <c r="J82" s="222"/>
      <c r="K82" s="222"/>
      <c r="L82" s="222"/>
      <c r="M82" s="222"/>
      <c r="N82" s="222"/>
      <c r="O82" s="222"/>
      <c r="P82" s="23"/>
    </row>
    <row r="83" spans="2:16" s="32" customFormat="1" ht="21.6" customHeight="1">
      <c r="B83" s="12"/>
      <c r="C83" s="84"/>
      <c r="D83" s="236" t="s">
        <v>112</v>
      </c>
      <c r="E83" s="233" t="s">
        <v>177</v>
      </c>
      <c r="F83" s="237">
        <f>'1-Input'!$E$28*F71</f>
        <v>0</v>
      </c>
      <c r="G83" s="222"/>
      <c r="H83" s="222"/>
      <c r="I83" s="222"/>
      <c r="J83" s="222"/>
      <c r="K83" s="222"/>
      <c r="L83" s="222"/>
      <c r="M83" s="222"/>
      <c r="N83" s="222"/>
      <c r="O83" s="222"/>
      <c r="P83" s="23"/>
    </row>
    <row r="84" spans="2:16" s="32" customFormat="1" ht="22.15" customHeight="1">
      <c r="B84" s="12"/>
      <c r="C84" s="84"/>
      <c r="D84" s="238" t="s">
        <v>114</v>
      </c>
      <c r="E84" s="229" t="s">
        <v>115</v>
      </c>
      <c r="F84" s="239">
        <f>SUM(F85:F86)</f>
        <v>0</v>
      </c>
      <c r="G84" s="222"/>
      <c r="H84" s="222"/>
      <c r="I84" s="222"/>
      <c r="J84" s="222"/>
      <c r="K84" s="222"/>
      <c r="L84" s="222"/>
      <c r="M84" s="222"/>
      <c r="N84" s="222"/>
      <c r="O84" s="222"/>
      <c r="P84" s="23"/>
    </row>
    <row r="85" spans="2:16" s="32" customFormat="1" ht="22.15" customHeight="1">
      <c r="B85" s="12"/>
      <c r="C85" s="84"/>
      <c r="D85" s="236" t="s">
        <v>178</v>
      </c>
      <c r="E85" s="240" t="s">
        <v>179</v>
      </c>
      <c r="F85" s="237">
        <f>'1-Input'!$G$21*F76</f>
        <v>0</v>
      </c>
      <c r="G85" s="222"/>
      <c r="H85" s="222"/>
      <c r="I85" s="222"/>
      <c r="J85" s="222"/>
      <c r="K85" s="222"/>
      <c r="L85" s="222"/>
      <c r="M85" s="222"/>
      <c r="N85" s="222"/>
      <c r="O85" s="222"/>
      <c r="P85" s="23"/>
    </row>
    <row r="86" spans="2:16" s="32" customFormat="1" ht="22.15" customHeight="1">
      <c r="B86" s="12"/>
      <c r="C86" s="84"/>
      <c r="D86" s="236" t="s">
        <v>180</v>
      </c>
      <c r="E86" s="240" t="s">
        <v>181</v>
      </c>
      <c r="F86" s="237">
        <f>'1-Input'!$G$29*F72</f>
        <v>0</v>
      </c>
      <c r="G86" s="222"/>
      <c r="H86" s="222"/>
      <c r="I86" s="222"/>
      <c r="J86" s="222"/>
      <c r="K86" s="222"/>
      <c r="L86" s="222"/>
      <c r="M86" s="222"/>
      <c r="N86" s="222"/>
      <c r="O86" s="222"/>
      <c r="P86" s="23"/>
    </row>
    <row r="87" spans="2:16" s="32" customFormat="1" ht="19.899999999999999" customHeight="1">
      <c r="B87" s="12"/>
      <c r="C87" s="84"/>
      <c r="D87" s="238" t="s">
        <v>122</v>
      </c>
      <c r="E87" s="241" t="s">
        <v>123</v>
      </c>
      <c r="F87" s="242">
        <f>SUM(F88:F89)</f>
        <v>0</v>
      </c>
      <c r="G87" s="243"/>
      <c r="H87" s="222"/>
      <c r="I87" s="244"/>
      <c r="J87" s="222"/>
      <c r="K87" s="222"/>
      <c r="L87" s="222"/>
      <c r="M87" s="222"/>
      <c r="N87" s="222"/>
      <c r="O87" s="222"/>
      <c r="P87" s="23"/>
    </row>
    <row r="88" spans="2:16" s="32" customFormat="1" ht="27.6" customHeight="1" thickBot="1">
      <c r="B88" s="12"/>
      <c r="C88" s="84"/>
      <c r="D88" s="232" t="s">
        <v>182</v>
      </c>
      <c r="E88" s="245" t="s">
        <v>183</v>
      </c>
      <c r="F88" s="235">
        <f>'1-Input'!$H$22*F77</f>
        <v>0</v>
      </c>
      <c r="G88" s="222"/>
      <c r="H88" s="222"/>
      <c r="I88" s="244"/>
      <c r="J88" s="222"/>
      <c r="K88" s="222"/>
      <c r="L88" s="222"/>
      <c r="M88" s="222"/>
      <c r="N88" s="222"/>
      <c r="O88" s="222"/>
      <c r="P88" s="23"/>
    </row>
    <row r="89" spans="2:16" s="32" customFormat="1" ht="19.899999999999999" customHeight="1" thickBot="1">
      <c r="B89" s="12"/>
      <c r="C89" s="84"/>
      <c r="D89" s="246" t="s">
        <v>184</v>
      </c>
      <c r="E89" s="24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89" priority="3" operator="equal">
      <formula>"OK"</formula>
    </cfRule>
    <cfRule type="cellIs" dxfId="88" priority="4" operator="equal">
      <formula>"ERROR"</formula>
    </cfRule>
  </conditionalFormatting>
  <conditionalFormatting sqref="G66">
    <cfRule type="cellIs" dxfId="87" priority="5" operator="equal">
      <formula>"OK"</formula>
    </cfRule>
    <cfRule type="cellIs" dxfId="86" priority="6" operator="equal">
      <formula>"ERROR"</formula>
    </cfRule>
  </conditionalFormatting>
  <conditionalFormatting sqref="G89">
    <cfRule type="cellIs" dxfId="85" priority="1" operator="equal">
      <formula>"OK"</formula>
    </cfRule>
    <cfRule type="cellIs" dxfId="84" priority="2" operator="equal">
      <formula>"ERROR"</formula>
    </cfRule>
  </conditionalFormatting>
  <conditionalFormatting sqref="N35:N36">
    <cfRule type="cellIs" dxfId="83" priority="14" operator="equal">
      <formula>"NO"</formula>
    </cfRule>
    <cfRule type="cellIs" dxfId="82" priority="15" operator="equal">
      <formula>"OK"</formula>
    </cfRule>
  </conditionalFormatting>
  <conditionalFormatting sqref="N42">
    <cfRule type="cellIs" dxfId="81" priority="7" operator="equal">
      <formula>"NO"</formula>
    </cfRule>
    <cfRule type="cellIs" dxfId="80" priority="8"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53 H26 F72" formula="1"/>
  </ignoredErrors>
</worksheet>
</file>

<file path=xl/worksheets/sheet7.xml><?xml version="1.0" encoding="utf-8"?>
<worksheet xmlns="http://schemas.openxmlformats.org/spreadsheetml/2006/main" xmlns:r="http://schemas.openxmlformats.org/officeDocument/2006/relationships">
  <dimension ref="B2:P91"/>
  <sheetViews>
    <sheetView view="pageBreakPreview" topLeftCell="A76" zoomScale="115" zoomScaleSheetLayoutView="115" workbookViewId="0">
      <selection activeCell="E59" sqref="E59"/>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2.5" customHeight="1">
      <c r="B16" s="9"/>
      <c r="C16" s="351" t="s">
        <v>139</v>
      </c>
      <c r="D16" s="334" t="s">
        <v>25</v>
      </c>
      <c r="E16" s="336" t="s">
        <v>26</v>
      </c>
      <c r="F16" s="338" t="s">
        <v>271</v>
      </c>
      <c r="G16" s="338"/>
      <c r="H16" s="339" t="s">
        <v>273</v>
      </c>
      <c r="I16" s="338" t="s">
        <v>272</v>
      </c>
      <c r="J16" s="338"/>
      <c r="K16" s="339" t="s">
        <v>30</v>
      </c>
      <c r="L16" s="349" t="s">
        <v>31</v>
      </c>
      <c r="M16" s="9"/>
      <c r="N16" s="349" t="s">
        <v>140</v>
      </c>
      <c r="O16" s="9"/>
    </row>
    <row r="17" spans="2:15" ht="45.75"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263</v>
      </c>
      <c r="F68" s="254" t="s">
        <v>88</v>
      </c>
      <c r="G68" s="222"/>
      <c r="H68" s="223"/>
      <c r="I68" s="14"/>
      <c r="J68" s="14"/>
      <c r="K68" s="14"/>
      <c r="L68" s="14"/>
      <c r="M68" s="222"/>
      <c r="N68" s="222"/>
      <c r="O68" s="222"/>
      <c r="P68" s="23"/>
    </row>
    <row r="69" spans="2:16" s="32" customFormat="1" ht="45.75" customHeight="1">
      <c r="B69" s="12"/>
      <c r="C69" s="84"/>
      <c r="D69" s="255" t="s">
        <v>90</v>
      </c>
      <c r="E69" s="256"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57" t="s">
        <v>92</v>
      </c>
      <c r="E70" s="258"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59" t="s">
        <v>160</v>
      </c>
      <c r="E71" s="260" t="s">
        <v>161</v>
      </c>
      <c r="F71" s="234">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59" t="s">
        <v>162</v>
      </c>
      <c r="E72" s="260"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59" t="s">
        <v>164</v>
      </c>
      <c r="E73" s="260"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57" t="s">
        <v>94</v>
      </c>
      <c r="E74" s="258"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9.5" customHeight="1">
      <c r="B76" s="12"/>
      <c r="C76" s="84"/>
      <c r="D76" s="259" t="s">
        <v>168</v>
      </c>
      <c r="E76" s="260"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59" t="s">
        <v>170</v>
      </c>
      <c r="E77" s="260"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57" t="s">
        <v>96</v>
      </c>
      <c r="E78" s="258"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59" t="s">
        <v>172</v>
      </c>
      <c r="E79" s="260"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59" t="s">
        <v>174</v>
      </c>
      <c r="E80" s="260"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57" t="s">
        <v>106</v>
      </c>
      <c r="E81" s="258"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79" priority="3" operator="equal">
      <formula>"OK"</formula>
    </cfRule>
    <cfRule type="cellIs" dxfId="78" priority="4" operator="equal">
      <formula>"ERROR"</formula>
    </cfRule>
  </conditionalFormatting>
  <conditionalFormatting sqref="G66">
    <cfRule type="cellIs" dxfId="77" priority="5" operator="equal">
      <formula>"OK"</formula>
    </cfRule>
    <cfRule type="cellIs" dxfId="76" priority="6" operator="equal">
      <formula>"ERROR"</formula>
    </cfRule>
  </conditionalFormatting>
  <conditionalFormatting sqref="G89">
    <cfRule type="cellIs" dxfId="75" priority="1" operator="equal">
      <formula>"OK"</formula>
    </cfRule>
    <cfRule type="cellIs" dxfId="74" priority="2" operator="equal">
      <formula>"ERROR"</formula>
    </cfRule>
  </conditionalFormatting>
  <conditionalFormatting sqref="N35:N36">
    <cfRule type="cellIs" dxfId="73" priority="14" operator="equal">
      <formula>"NO"</formula>
    </cfRule>
    <cfRule type="cellIs" dxfId="72" priority="15" operator="equal">
      <formula>"OK"</formula>
    </cfRule>
  </conditionalFormatting>
  <conditionalFormatting sqref="N42">
    <cfRule type="cellIs" dxfId="71" priority="7" operator="equal">
      <formula>"NO"</formula>
    </cfRule>
    <cfRule type="cellIs" dxfId="70" priority="8"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53 H26 F72" formula="1"/>
  </ignoredErrors>
</worksheet>
</file>

<file path=xl/worksheets/sheet8.xml><?xml version="1.0" encoding="utf-8"?>
<worksheet xmlns="http://schemas.openxmlformats.org/spreadsheetml/2006/main" xmlns:r="http://schemas.openxmlformats.org/officeDocument/2006/relationships">
  <dimension ref="B2:P91"/>
  <sheetViews>
    <sheetView view="pageBreakPreview" topLeftCell="A67" zoomScaleSheetLayoutView="100" workbookViewId="0">
      <selection activeCell="P75" sqref="P75"/>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4.75" customHeight="1">
      <c r="B16" s="9"/>
      <c r="C16" s="351" t="s">
        <v>139</v>
      </c>
      <c r="D16" s="334" t="s">
        <v>25</v>
      </c>
      <c r="E16" s="336" t="s">
        <v>26</v>
      </c>
      <c r="F16" s="338" t="s">
        <v>271</v>
      </c>
      <c r="G16" s="338"/>
      <c r="H16" s="339" t="s">
        <v>273</v>
      </c>
      <c r="I16" s="338" t="s">
        <v>272</v>
      </c>
      <c r="J16" s="338"/>
      <c r="K16" s="339" t="s">
        <v>30</v>
      </c>
      <c r="L16" s="349" t="s">
        <v>31</v>
      </c>
      <c r="M16" s="9"/>
      <c r="N16" s="349" t="s">
        <v>140</v>
      </c>
      <c r="O16" s="9"/>
    </row>
    <row r="17" spans="2:15" ht="36.6"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264</v>
      </c>
      <c r="F68" s="254" t="s">
        <v>88</v>
      </c>
      <c r="G68" s="222"/>
      <c r="H68" s="223"/>
      <c r="I68" s="14"/>
      <c r="J68" s="14"/>
      <c r="K68" s="14"/>
      <c r="L68" s="14"/>
      <c r="M68" s="222"/>
      <c r="N68" s="222"/>
      <c r="O68" s="222"/>
      <c r="P68" s="23"/>
    </row>
    <row r="69" spans="2:16" s="32" customFormat="1" ht="45" customHeight="1">
      <c r="B69" s="12"/>
      <c r="C69" s="84"/>
      <c r="D69" s="255" t="s">
        <v>90</v>
      </c>
      <c r="E69" s="256"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57" t="s">
        <v>92</v>
      </c>
      <c r="E70" s="258"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59" t="s">
        <v>160</v>
      </c>
      <c r="E71" s="260" t="s">
        <v>161</v>
      </c>
      <c r="F71" s="234">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59" t="s">
        <v>162</v>
      </c>
      <c r="E72" s="260"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59" t="s">
        <v>164</v>
      </c>
      <c r="E73" s="260"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57" t="s">
        <v>94</v>
      </c>
      <c r="E74" s="258"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4.25" customHeight="1">
      <c r="B76" s="12"/>
      <c r="C76" s="84"/>
      <c r="D76" s="259" t="s">
        <v>168</v>
      </c>
      <c r="E76" s="260"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59" t="s">
        <v>170</v>
      </c>
      <c r="E77" s="260"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57" t="s">
        <v>96</v>
      </c>
      <c r="E78" s="258"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59" t="s">
        <v>172</v>
      </c>
      <c r="E79" s="260"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59" t="s">
        <v>174</v>
      </c>
      <c r="E80" s="260"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57" t="s">
        <v>106</v>
      </c>
      <c r="E81" s="258"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69" priority="1" operator="equal">
      <formula>"OK"</formula>
    </cfRule>
    <cfRule type="cellIs" dxfId="68" priority="2" operator="equal">
      <formula>"ERROR"</formula>
    </cfRule>
  </conditionalFormatting>
  <conditionalFormatting sqref="G66">
    <cfRule type="cellIs" dxfId="67" priority="3" operator="equal">
      <formula>"OK"</formula>
    </cfRule>
    <cfRule type="cellIs" dxfId="66" priority="4" operator="equal">
      <formula>"ERROR"</formula>
    </cfRule>
  </conditionalFormatting>
  <conditionalFormatting sqref="G89">
    <cfRule type="cellIs" dxfId="65" priority="10" operator="equal">
      <formula>"OK"</formula>
    </cfRule>
    <cfRule type="cellIs" dxfId="64" priority="11" operator="equal">
      <formula>"ERROR"</formula>
    </cfRule>
  </conditionalFormatting>
  <conditionalFormatting sqref="N35:N36">
    <cfRule type="cellIs" dxfId="63" priority="12" operator="equal">
      <formula>"NO"</formula>
    </cfRule>
    <cfRule type="cellIs" dxfId="62" priority="13" operator="equal">
      <formula>"OK"</formula>
    </cfRule>
  </conditionalFormatting>
  <conditionalFormatting sqref="N42">
    <cfRule type="cellIs" dxfId="61" priority="5" operator="equal">
      <formula>"NO"</formula>
    </cfRule>
    <cfRule type="cellIs" dxfId="6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26 F72" formula="1"/>
  </ignoredErrors>
</worksheet>
</file>

<file path=xl/worksheets/sheet9.xml><?xml version="1.0" encoding="utf-8"?>
<worksheet xmlns="http://schemas.openxmlformats.org/spreadsheetml/2006/main" xmlns:r="http://schemas.openxmlformats.org/officeDocument/2006/relationships">
  <dimension ref="B2:P91"/>
  <sheetViews>
    <sheetView view="pageBreakPreview" topLeftCell="A75" zoomScaleSheetLayoutView="100" workbookViewId="0">
      <selection activeCell="P76" sqref="P76"/>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31" t="s">
        <v>223</v>
      </c>
      <c r="E5" s="332"/>
      <c r="F5" s="332"/>
      <c r="G5" s="332"/>
      <c r="H5" s="332"/>
      <c r="I5" s="332"/>
      <c r="J5" s="333"/>
      <c r="K5" s="13"/>
      <c r="L5" s="13"/>
      <c r="M5" s="13"/>
      <c r="N5" s="13"/>
      <c r="O5" s="13"/>
    </row>
    <row r="6" spans="2:15" ht="14.65" customHeight="1">
      <c r="B6" s="9"/>
      <c r="C6" s="81"/>
      <c r="D6" s="331" t="s">
        <v>226</v>
      </c>
      <c r="E6" s="332"/>
      <c r="F6" s="332"/>
      <c r="G6" s="332"/>
      <c r="H6" s="332"/>
      <c r="I6" s="332"/>
      <c r="J6" s="333"/>
      <c r="K6" s="13"/>
      <c r="L6" s="13"/>
      <c r="M6" s="13"/>
      <c r="N6" s="13"/>
      <c r="O6" s="13"/>
    </row>
    <row r="7" spans="2:15" ht="15.6" customHeight="1">
      <c r="B7" s="9"/>
      <c r="C7" s="81"/>
      <c r="D7" s="331" t="s">
        <v>225</v>
      </c>
      <c r="E7" s="332"/>
      <c r="F7" s="332"/>
      <c r="G7" s="332"/>
      <c r="H7" s="332"/>
      <c r="I7" s="332"/>
      <c r="J7" s="33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41" t="s">
        <v>138</v>
      </c>
      <c r="D13" s="342"/>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1.75" customHeight="1">
      <c r="B16" s="9"/>
      <c r="C16" s="351" t="s">
        <v>139</v>
      </c>
      <c r="D16" s="334" t="s">
        <v>25</v>
      </c>
      <c r="E16" s="336" t="s">
        <v>26</v>
      </c>
      <c r="F16" s="338" t="s">
        <v>271</v>
      </c>
      <c r="G16" s="338"/>
      <c r="H16" s="339" t="s">
        <v>273</v>
      </c>
      <c r="I16" s="338" t="s">
        <v>272</v>
      </c>
      <c r="J16" s="338"/>
      <c r="K16" s="339" t="s">
        <v>30</v>
      </c>
      <c r="L16" s="349" t="s">
        <v>31</v>
      </c>
      <c r="M16" s="9"/>
      <c r="N16" s="349" t="s">
        <v>140</v>
      </c>
      <c r="O16" s="9"/>
    </row>
    <row r="17" spans="2:15" ht="36.6" customHeight="1" thickBot="1">
      <c r="B17" s="9"/>
      <c r="C17" s="352"/>
      <c r="D17" s="335"/>
      <c r="E17" s="337"/>
      <c r="F17" s="86" t="s">
        <v>32</v>
      </c>
      <c r="G17" s="86" t="s">
        <v>275</v>
      </c>
      <c r="H17" s="340"/>
      <c r="I17" s="86" t="s">
        <v>32</v>
      </c>
      <c r="J17" s="86" t="s">
        <v>34</v>
      </c>
      <c r="K17" s="340"/>
      <c r="L17" s="350"/>
      <c r="M17" s="9"/>
      <c r="N17" s="350"/>
      <c r="O17" s="9"/>
    </row>
    <row r="18" spans="2:15" ht="26.65" customHeight="1" thickBot="1">
      <c r="B18" s="9"/>
      <c r="C18" s="355" t="s">
        <v>35</v>
      </c>
      <c r="D18" s="356"/>
      <c r="E18" s="356"/>
      <c r="F18" s="356"/>
      <c r="G18" s="356"/>
      <c r="H18" s="356"/>
      <c r="I18" s="356"/>
      <c r="J18" s="356"/>
      <c r="K18" s="356"/>
      <c r="L18" s="357"/>
      <c r="M18" s="9"/>
      <c r="N18" s="9"/>
      <c r="O18" s="9"/>
    </row>
    <row r="19" spans="2:15" ht="24.6" customHeight="1">
      <c r="B19" s="9"/>
      <c r="C19" s="87" t="s">
        <v>141</v>
      </c>
      <c r="D19" s="88"/>
      <c r="E19" s="366" t="s">
        <v>36</v>
      </c>
      <c r="F19" s="367"/>
      <c r="G19" s="367"/>
      <c r="H19" s="367"/>
      <c r="I19" s="367"/>
      <c r="J19" s="367"/>
      <c r="K19" s="367"/>
      <c r="L19" s="368"/>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63" t="s">
        <v>44</v>
      </c>
      <c r="F24" s="364"/>
      <c r="G24" s="364"/>
      <c r="H24" s="364"/>
      <c r="I24" s="364"/>
      <c r="J24" s="364"/>
      <c r="K24" s="364"/>
      <c r="L24" s="36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60" t="s">
        <v>47</v>
      </c>
      <c r="F27" s="361"/>
      <c r="G27" s="361"/>
      <c r="H27" s="361"/>
      <c r="I27" s="361"/>
      <c r="J27" s="361"/>
      <c r="K27" s="361"/>
      <c r="L27" s="36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69"/>
      <c r="D36" s="370"/>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63" t="s">
        <v>66</v>
      </c>
      <c r="F38" s="364"/>
      <c r="G38" s="364"/>
      <c r="H38" s="364"/>
      <c r="I38" s="364"/>
      <c r="J38" s="364"/>
      <c r="K38" s="364"/>
      <c r="L38" s="36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63" t="s">
        <v>76</v>
      </c>
      <c r="F44" s="364"/>
      <c r="G44" s="364"/>
      <c r="H44" s="364"/>
      <c r="I44" s="364"/>
      <c r="J44" s="364"/>
      <c r="K44" s="364"/>
      <c r="L44" s="36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73" t="s">
        <v>227</v>
      </c>
      <c r="F48" s="374"/>
      <c r="G48" s="374"/>
      <c r="H48" s="374"/>
      <c r="I48" s="374"/>
      <c r="J48" s="374"/>
      <c r="K48" s="374"/>
      <c r="L48" s="375"/>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80" t="s">
        <v>81</v>
      </c>
      <c r="E52" s="381"/>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43"/>
      <c r="E56" s="345" t="s">
        <v>13</v>
      </c>
      <c r="F56" s="347" t="s">
        <v>155</v>
      </c>
      <c r="G56" s="9"/>
      <c r="H56" s="379" t="s">
        <v>157</v>
      </c>
      <c r="I56" s="379"/>
      <c r="J56" s="379"/>
      <c r="K56" s="200" t="s">
        <v>155</v>
      </c>
      <c r="L56" s="9"/>
      <c r="M56" s="9"/>
      <c r="N56" s="9"/>
      <c r="O56" s="9"/>
    </row>
    <row r="57" spans="2:15">
      <c r="B57" s="9"/>
      <c r="C57" s="81"/>
      <c r="D57" s="344"/>
      <c r="E57" s="346"/>
      <c r="F57" s="348"/>
      <c r="G57" s="9"/>
      <c r="H57" s="201" t="s">
        <v>236</v>
      </c>
      <c r="I57" s="323" t="s">
        <v>246</v>
      </c>
      <c r="J57" s="324"/>
      <c r="K57" s="202"/>
      <c r="L57" s="9"/>
      <c r="M57" s="9"/>
      <c r="N57" s="9"/>
      <c r="O57" s="9"/>
    </row>
    <row r="58" spans="2:15">
      <c r="B58" s="9"/>
      <c r="C58" s="81"/>
      <c r="D58" s="344"/>
      <c r="E58" s="346"/>
      <c r="F58" s="348"/>
      <c r="G58" s="9"/>
      <c r="H58" s="204" t="s">
        <v>237</v>
      </c>
      <c r="I58" s="323" t="s">
        <v>247</v>
      </c>
      <c r="J58" s="324"/>
      <c r="K58" s="202"/>
      <c r="L58" s="9"/>
      <c r="M58" s="9"/>
      <c r="N58" s="9"/>
      <c r="O58" s="9"/>
    </row>
    <row r="59" spans="2:15">
      <c r="B59" s="9"/>
      <c r="C59" s="81"/>
      <c r="D59" s="57">
        <v>1</v>
      </c>
      <c r="E59" s="21" t="s">
        <v>156</v>
      </c>
      <c r="F59" s="202"/>
      <c r="G59" s="9"/>
      <c r="H59" s="204" t="s">
        <v>238</v>
      </c>
      <c r="I59" s="323" t="s">
        <v>248</v>
      </c>
      <c r="J59" s="324"/>
      <c r="K59" s="202"/>
      <c r="L59" s="9"/>
      <c r="M59" s="9"/>
      <c r="N59" s="9"/>
      <c r="O59" s="9"/>
    </row>
    <row r="60" spans="2:15">
      <c r="B60" s="9"/>
      <c r="C60" s="81"/>
      <c r="D60" s="57">
        <v>2</v>
      </c>
      <c r="E60" s="21" t="s">
        <v>157</v>
      </c>
      <c r="F60" s="203">
        <f>SUM(K57:K66)</f>
        <v>0</v>
      </c>
      <c r="G60" s="9"/>
      <c r="H60" s="204" t="s">
        <v>239</v>
      </c>
      <c r="I60" s="323" t="s">
        <v>249</v>
      </c>
      <c r="J60" s="324"/>
      <c r="K60" s="202"/>
      <c r="L60" s="9"/>
      <c r="M60" s="9"/>
      <c r="N60" s="9"/>
      <c r="O60" s="9"/>
    </row>
    <row r="61" spans="2:15">
      <c r="B61" s="9"/>
      <c r="C61" s="81"/>
      <c r="D61" s="57">
        <v>3</v>
      </c>
      <c r="E61" s="21" t="s">
        <v>158</v>
      </c>
      <c r="F61" s="202"/>
      <c r="G61" s="9"/>
      <c r="H61" s="204" t="s">
        <v>240</v>
      </c>
      <c r="I61" s="323" t="s">
        <v>250</v>
      </c>
      <c r="J61" s="324"/>
      <c r="K61" s="202"/>
      <c r="L61" s="9"/>
      <c r="M61" s="9"/>
      <c r="N61" s="9"/>
      <c r="O61" s="9"/>
    </row>
    <row r="62" spans="2:15" ht="17.25" thickBot="1">
      <c r="B62" s="9"/>
      <c r="C62" s="81"/>
      <c r="D62" s="328"/>
      <c r="E62" s="329"/>
      <c r="F62" s="330"/>
      <c r="G62" s="9"/>
      <c r="H62" s="204" t="s">
        <v>241</v>
      </c>
      <c r="I62" s="323" t="s">
        <v>251</v>
      </c>
      <c r="J62" s="324"/>
      <c r="K62" s="202"/>
      <c r="L62" s="9"/>
      <c r="M62" s="9"/>
      <c r="N62" s="9"/>
      <c r="O62" s="9"/>
    </row>
    <row r="63" spans="2:15" ht="17.25" thickBot="1">
      <c r="B63" s="9"/>
      <c r="C63" s="81"/>
      <c r="D63" s="326"/>
      <c r="E63" s="327"/>
      <c r="F63" s="174">
        <f>SUM(F59:F61)</f>
        <v>0</v>
      </c>
      <c r="G63" s="205" t="str">
        <f>IF(F63=1, "OK", "Error")</f>
        <v>Error</v>
      </c>
      <c r="H63" s="204" t="s">
        <v>242</v>
      </c>
      <c r="I63" s="323" t="s">
        <v>252</v>
      </c>
      <c r="J63" s="324"/>
      <c r="K63" s="202"/>
      <c r="L63" s="9"/>
      <c r="M63" s="9"/>
      <c r="N63" s="9"/>
      <c r="O63" s="9"/>
    </row>
    <row r="64" spans="2:15">
      <c r="B64" s="9"/>
      <c r="C64" s="81"/>
      <c r="D64" s="9"/>
      <c r="E64" s="9"/>
      <c r="F64" s="9"/>
      <c r="G64" s="9"/>
      <c r="H64" s="204" t="s">
        <v>243</v>
      </c>
      <c r="I64" s="323" t="s">
        <v>253</v>
      </c>
      <c r="J64" s="324"/>
      <c r="K64" s="202"/>
      <c r="L64" s="9"/>
      <c r="M64" s="9"/>
      <c r="N64" s="9"/>
      <c r="O64" s="9"/>
    </row>
    <row r="65" spans="2:16" ht="17.25" thickBot="1">
      <c r="B65" s="9"/>
      <c r="C65" s="81"/>
      <c r="D65" s="9"/>
      <c r="E65" s="9"/>
      <c r="F65" s="9"/>
      <c r="G65" s="9"/>
      <c r="H65" s="204" t="s">
        <v>244</v>
      </c>
      <c r="I65" s="323" t="s">
        <v>254</v>
      </c>
      <c r="J65" s="324"/>
      <c r="K65" s="202"/>
      <c r="L65" s="9"/>
      <c r="M65" s="9"/>
      <c r="N65" s="9"/>
      <c r="O65" s="9"/>
    </row>
    <row r="66" spans="2:16" ht="17.25" thickBot="1">
      <c r="B66" s="9"/>
      <c r="C66" s="81"/>
      <c r="D66" s="358" t="s">
        <v>159</v>
      </c>
      <c r="E66" s="359"/>
      <c r="F66" s="60"/>
      <c r="G66" s="205" t="str">
        <f>IF(COUNTIF(K57:K66, "&gt;0")=F66, "Ok", "Error")</f>
        <v>Ok</v>
      </c>
      <c r="H66" s="204" t="s">
        <v>245</v>
      </c>
      <c r="I66" s="323" t="s">
        <v>255</v>
      </c>
      <c r="J66" s="324"/>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265</v>
      </c>
      <c r="F68" s="254" t="s">
        <v>88</v>
      </c>
      <c r="G68" s="222"/>
      <c r="H68" s="223"/>
      <c r="I68" s="14"/>
      <c r="J68" s="14"/>
      <c r="K68" s="14"/>
      <c r="L68" s="14"/>
      <c r="M68" s="222"/>
      <c r="N68" s="222"/>
      <c r="O68" s="222"/>
      <c r="P68" s="23"/>
    </row>
    <row r="69" spans="2:16" s="32" customFormat="1" ht="44.25" customHeight="1">
      <c r="B69" s="12"/>
      <c r="C69" s="84"/>
      <c r="D69" s="255" t="s">
        <v>90</v>
      </c>
      <c r="E69" s="256" t="s">
        <v>91</v>
      </c>
      <c r="F69" s="226">
        <f>F70+F74</f>
        <v>0</v>
      </c>
      <c r="G69" s="222"/>
      <c r="H69" s="325" t="s">
        <v>163</v>
      </c>
      <c r="I69" s="325"/>
      <c r="J69" s="325"/>
      <c r="K69" s="227" t="s">
        <v>88</v>
      </c>
      <c r="L69" s="325" t="s">
        <v>163</v>
      </c>
      <c r="M69" s="325"/>
      <c r="N69" s="325"/>
      <c r="O69" s="227" t="s">
        <v>88</v>
      </c>
      <c r="P69" s="23"/>
    </row>
    <row r="70" spans="2:16" s="32" customFormat="1" ht="19.899999999999999" customHeight="1">
      <c r="B70" s="12"/>
      <c r="C70" s="84"/>
      <c r="D70" s="257" t="s">
        <v>92</v>
      </c>
      <c r="E70" s="258" t="s">
        <v>93</v>
      </c>
      <c r="F70" s="230">
        <f>SUM(F71:F73)</f>
        <v>0</v>
      </c>
      <c r="G70" s="222"/>
      <c r="H70" s="231" t="s">
        <v>236</v>
      </c>
      <c r="I70" s="321" t="str">
        <f>I57</f>
        <v>Denumire partener 1</v>
      </c>
      <c r="J70" s="322"/>
      <c r="K70" s="247">
        <f>$K$53*K57</f>
        <v>0</v>
      </c>
      <c r="L70" s="231" t="s">
        <v>241</v>
      </c>
      <c r="M70" s="321" t="str">
        <f>I62</f>
        <v>Denumire partener 6</v>
      </c>
      <c r="N70" s="322"/>
      <c r="O70" s="247">
        <f>$K$53*K62</f>
        <v>0</v>
      </c>
      <c r="P70" s="23"/>
    </row>
    <row r="71" spans="2:16" s="32" customFormat="1" ht="31.9" customHeight="1">
      <c r="B71" s="12"/>
      <c r="C71" s="84"/>
      <c r="D71" s="259" t="s">
        <v>160</v>
      </c>
      <c r="E71" s="260" t="s">
        <v>161</v>
      </c>
      <c r="F71" s="234">
        <f>($H$53*F59)+$K$53*F59</f>
        <v>0</v>
      </c>
      <c r="G71" s="222"/>
      <c r="H71" s="231" t="s">
        <v>237</v>
      </c>
      <c r="I71" s="321" t="str">
        <f t="shared" ref="I71:I74" si="22">I58</f>
        <v>Denumire partener 2</v>
      </c>
      <c r="J71" s="322"/>
      <c r="K71" s="247">
        <f t="shared" ref="K71:K73" si="23">$K$53*K58</f>
        <v>0</v>
      </c>
      <c r="L71" s="231" t="s">
        <v>242</v>
      </c>
      <c r="M71" s="321" t="str">
        <f t="shared" ref="M71:M74" si="24">I63</f>
        <v>Denumire partener 7</v>
      </c>
      <c r="N71" s="322"/>
      <c r="O71" s="247">
        <f t="shared" ref="O71:O73" si="25">$K$53*K63</f>
        <v>0</v>
      </c>
      <c r="P71" s="23"/>
    </row>
    <row r="72" spans="2:16" s="32" customFormat="1" ht="31.9" customHeight="1">
      <c r="B72" s="12"/>
      <c r="C72" s="84"/>
      <c r="D72" s="259" t="s">
        <v>162</v>
      </c>
      <c r="E72" s="260" t="s">
        <v>163</v>
      </c>
      <c r="F72" s="234">
        <f>SUM(K70:K74,O70:O74)</f>
        <v>0</v>
      </c>
      <c r="G72" s="222"/>
      <c r="H72" s="231" t="s">
        <v>238</v>
      </c>
      <c r="I72" s="321" t="str">
        <f t="shared" si="22"/>
        <v>Denumire partener 3</v>
      </c>
      <c r="J72" s="322"/>
      <c r="K72" s="247">
        <f t="shared" si="23"/>
        <v>0</v>
      </c>
      <c r="L72" s="231" t="s">
        <v>243</v>
      </c>
      <c r="M72" s="321" t="str">
        <f t="shared" si="24"/>
        <v>Denumire partener 8</v>
      </c>
      <c r="N72" s="322"/>
      <c r="O72" s="247">
        <f t="shared" si="25"/>
        <v>0</v>
      </c>
      <c r="P72" s="23"/>
    </row>
    <row r="73" spans="2:16" s="32" customFormat="1" ht="31.9" customHeight="1">
      <c r="B73" s="12"/>
      <c r="C73" s="84"/>
      <c r="D73" s="259" t="s">
        <v>164</v>
      </c>
      <c r="E73" s="260" t="s">
        <v>165</v>
      </c>
      <c r="F73" s="234">
        <f>$K$53*F61</f>
        <v>0</v>
      </c>
      <c r="G73" s="222"/>
      <c r="H73" s="231" t="s">
        <v>239</v>
      </c>
      <c r="I73" s="321" t="str">
        <f t="shared" si="22"/>
        <v>Denumire partener 4</v>
      </c>
      <c r="J73" s="322"/>
      <c r="K73" s="247">
        <f t="shared" si="23"/>
        <v>0</v>
      </c>
      <c r="L73" s="231" t="s">
        <v>244</v>
      </c>
      <c r="M73" s="321" t="str">
        <f t="shared" si="24"/>
        <v>Denumire partener 9</v>
      </c>
      <c r="N73" s="322"/>
      <c r="O73" s="247">
        <f t="shared" si="25"/>
        <v>0</v>
      </c>
      <c r="P73" s="23"/>
    </row>
    <row r="74" spans="2:16" s="32" customFormat="1" ht="19.899999999999999" customHeight="1">
      <c r="B74" s="12"/>
      <c r="C74" s="84"/>
      <c r="D74" s="257" t="s">
        <v>94</v>
      </c>
      <c r="E74" s="258" t="s">
        <v>166</v>
      </c>
      <c r="F74" s="230">
        <f>SUM(F75:F77)</f>
        <v>0</v>
      </c>
      <c r="G74" s="222"/>
      <c r="H74" s="231" t="s">
        <v>240</v>
      </c>
      <c r="I74" s="321" t="str">
        <f t="shared" si="22"/>
        <v>Denumire partener 5</v>
      </c>
      <c r="J74" s="322"/>
      <c r="K74" s="247">
        <f>$K$53*K61</f>
        <v>0</v>
      </c>
      <c r="L74" s="231" t="s">
        <v>245</v>
      </c>
      <c r="M74" s="321" t="str">
        <f t="shared" si="24"/>
        <v>Denumire partener 10</v>
      </c>
      <c r="N74" s="322"/>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6.5" customHeight="1">
      <c r="B76" s="12"/>
      <c r="C76" s="84"/>
      <c r="D76" s="259" t="s">
        <v>168</v>
      </c>
      <c r="E76" s="260" t="s">
        <v>169</v>
      </c>
      <c r="F76" s="234">
        <f>SUM(K77:K81,O77:O81)</f>
        <v>0</v>
      </c>
      <c r="G76" s="222"/>
      <c r="H76" s="325" t="s">
        <v>169</v>
      </c>
      <c r="I76" s="325"/>
      <c r="J76" s="325"/>
      <c r="K76" s="269" t="s">
        <v>260</v>
      </c>
      <c r="L76" s="325" t="s">
        <v>169</v>
      </c>
      <c r="M76" s="325"/>
      <c r="N76" s="325"/>
      <c r="O76" s="269" t="s">
        <v>260</v>
      </c>
      <c r="P76" s="23"/>
    </row>
    <row r="77" spans="2:16" s="32" customFormat="1" ht="31.9" customHeight="1">
      <c r="B77" s="12"/>
      <c r="C77" s="84"/>
      <c r="D77" s="259" t="s">
        <v>170</v>
      </c>
      <c r="E77" s="260" t="s">
        <v>171</v>
      </c>
      <c r="F77" s="234">
        <f>$H$53*F61*(1+7%)</f>
        <v>0</v>
      </c>
      <c r="G77" s="222"/>
      <c r="H77" s="231" t="s">
        <v>236</v>
      </c>
      <c r="I77" s="321" t="str">
        <f>I57</f>
        <v>Denumire partener 1</v>
      </c>
      <c r="J77" s="322"/>
      <c r="K77" s="247">
        <f>$H$53*K57*(1+7%)</f>
        <v>0</v>
      </c>
      <c r="L77" s="231" t="s">
        <v>236</v>
      </c>
      <c r="M77" s="321" t="str">
        <f>I62</f>
        <v>Denumire partener 6</v>
      </c>
      <c r="N77" s="322"/>
      <c r="O77" s="247">
        <f>$H$53*K62*(1+7%)</f>
        <v>0</v>
      </c>
      <c r="P77" s="23"/>
    </row>
    <row r="78" spans="2:16" s="32" customFormat="1" ht="19.899999999999999" customHeight="1">
      <c r="B78" s="12"/>
      <c r="C78" s="84"/>
      <c r="D78" s="257" t="s">
        <v>96</v>
      </c>
      <c r="E78" s="258" t="s">
        <v>97</v>
      </c>
      <c r="F78" s="230">
        <f>SUM(F79:F80)</f>
        <v>0</v>
      </c>
      <c r="G78" s="222"/>
      <c r="H78" s="231" t="s">
        <v>237</v>
      </c>
      <c r="I78" s="321" t="str">
        <f t="shared" ref="I78:I81" si="26">I58</f>
        <v>Denumire partener 2</v>
      </c>
      <c r="J78" s="322"/>
      <c r="K78" s="247">
        <f>$H$53*K58*(1+7%)</f>
        <v>0</v>
      </c>
      <c r="L78" s="231" t="s">
        <v>237</v>
      </c>
      <c r="M78" s="321" t="str">
        <f t="shared" ref="M78:M81" si="27">I63</f>
        <v>Denumire partener 7</v>
      </c>
      <c r="N78" s="322"/>
      <c r="O78" s="247">
        <f>$H$53*K63*(1+7%)</f>
        <v>0</v>
      </c>
      <c r="P78" s="23"/>
    </row>
    <row r="79" spans="2:16" s="32" customFormat="1" ht="19.899999999999999" customHeight="1">
      <c r="B79" s="12"/>
      <c r="C79" s="84"/>
      <c r="D79" s="259" t="s">
        <v>172</v>
      </c>
      <c r="E79" s="260" t="s">
        <v>173</v>
      </c>
      <c r="F79" s="235">
        <f>'1-Input'!$F$22*F77</f>
        <v>0</v>
      </c>
      <c r="G79" s="222"/>
      <c r="H79" s="231" t="s">
        <v>238</v>
      </c>
      <c r="I79" s="321" t="str">
        <f t="shared" si="26"/>
        <v>Denumire partener 3</v>
      </c>
      <c r="J79" s="322"/>
      <c r="K79" s="247">
        <f>$H$53*K59*(1+7%)</f>
        <v>0</v>
      </c>
      <c r="L79" s="231" t="s">
        <v>238</v>
      </c>
      <c r="M79" s="321" t="str">
        <f t="shared" si="27"/>
        <v>Denumire partener 8</v>
      </c>
      <c r="N79" s="322"/>
      <c r="O79" s="247">
        <f>$H$53*K64*(1+7%)</f>
        <v>0</v>
      </c>
      <c r="P79" s="23"/>
    </row>
    <row r="80" spans="2:16" s="32" customFormat="1" ht="21" customHeight="1">
      <c r="B80" s="12"/>
      <c r="C80" s="84"/>
      <c r="D80" s="259" t="s">
        <v>174</v>
      </c>
      <c r="E80" s="260" t="s">
        <v>105</v>
      </c>
      <c r="F80" s="234">
        <f>'1-Input'!$F$30*F73</f>
        <v>0</v>
      </c>
      <c r="G80" s="222"/>
      <c r="H80" s="231" t="s">
        <v>239</v>
      </c>
      <c r="I80" s="321" t="str">
        <f t="shared" si="26"/>
        <v>Denumire partener 4</v>
      </c>
      <c r="J80" s="322"/>
      <c r="K80" s="247">
        <f>$H$53*K60*(1+7%)</f>
        <v>0</v>
      </c>
      <c r="L80" s="231" t="s">
        <v>239</v>
      </c>
      <c r="M80" s="321" t="str">
        <f t="shared" si="27"/>
        <v>Denumire partener 9</v>
      </c>
      <c r="N80" s="322"/>
      <c r="O80" s="247">
        <f>$H$53*K65*(1+7%)</f>
        <v>0</v>
      </c>
      <c r="P80" s="23"/>
    </row>
    <row r="81" spans="2:16" s="32" customFormat="1" ht="21" customHeight="1">
      <c r="B81" s="12"/>
      <c r="C81" s="84"/>
      <c r="D81" s="257" t="s">
        <v>106</v>
      </c>
      <c r="E81" s="258" t="s">
        <v>175</v>
      </c>
      <c r="F81" s="230">
        <f>SUM(F82:F83)</f>
        <v>0</v>
      </c>
      <c r="G81" s="222"/>
      <c r="H81" s="231" t="s">
        <v>240</v>
      </c>
      <c r="I81" s="321" t="str">
        <f t="shared" si="26"/>
        <v>Denumire partener 5</v>
      </c>
      <c r="J81" s="322"/>
      <c r="K81" s="247">
        <f>$H$53*K61*(1+7%)</f>
        <v>0</v>
      </c>
      <c r="L81" s="231" t="s">
        <v>240</v>
      </c>
      <c r="M81" s="321" t="str">
        <f t="shared" si="27"/>
        <v>Denumire partener 10</v>
      </c>
      <c r="N81" s="322"/>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D5:J5"/>
    <mergeCell ref="D6:J6"/>
    <mergeCell ref="D7:J7"/>
    <mergeCell ref="C13:D13"/>
    <mergeCell ref="C16:C17"/>
    <mergeCell ref="D16:D17"/>
    <mergeCell ref="E16:E17"/>
    <mergeCell ref="F16:G16"/>
    <mergeCell ref="H16:H17"/>
    <mergeCell ref="I16:J16"/>
    <mergeCell ref="D52:E52"/>
    <mergeCell ref="K16:K17"/>
    <mergeCell ref="L16:L17"/>
    <mergeCell ref="N16:N17"/>
    <mergeCell ref="C18:L18"/>
    <mergeCell ref="E19:L19"/>
    <mergeCell ref="E24:L24"/>
    <mergeCell ref="E27:L27"/>
    <mergeCell ref="C36:D36"/>
    <mergeCell ref="E38:L38"/>
    <mergeCell ref="E44:L44"/>
    <mergeCell ref="E48:L48"/>
    <mergeCell ref="D53:E53"/>
    <mergeCell ref="D56:D58"/>
    <mergeCell ref="E56:E58"/>
    <mergeCell ref="F56:F58"/>
    <mergeCell ref="H56:J56"/>
    <mergeCell ref="I57:J57"/>
    <mergeCell ref="I58:J58"/>
    <mergeCell ref="L69:N69"/>
    <mergeCell ref="I59:J59"/>
    <mergeCell ref="I60:J60"/>
    <mergeCell ref="I61:J61"/>
    <mergeCell ref="D62:F62"/>
    <mergeCell ref="I62:J62"/>
    <mergeCell ref="D63:E63"/>
    <mergeCell ref="I63:J63"/>
    <mergeCell ref="I64:J64"/>
    <mergeCell ref="I65:J65"/>
    <mergeCell ref="D66:E66"/>
    <mergeCell ref="I66:J66"/>
    <mergeCell ref="H69:J69"/>
    <mergeCell ref="I70:J70"/>
    <mergeCell ref="M70:N70"/>
    <mergeCell ref="I71:J71"/>
    <mergeCell ref="M71:N71"/>
    <mergeCell ref="I72:J72"/>
    <mergeCell ref="M72:N72"/>
    <mergeCell ref="I73:J73"/>
    <mergeCell ref="M73:N73"/>
    <mergeCell ref="I74:J74"/>
    <mergeCell ref="M74:N74"/>
    <mergeCell ref="H76:J76"/>
    <mergeCell ref="L76:N76"/>
    <mergeCell ref="I80:J80"/>
    <mergeCell ref="M80:N80"/>
    <mergeCell ref="I81:J81"/>
    <mergeCell ref="M81:N81"/>
    <mergeCell ref="I77:J77"/>
    <mergeCell ref="M77:N77"/>
    <mergeCell ref="I78:J78"/>
    <mergeCell ref="M78:N78"/>
    <mergeCell ref="I79:J79"/>
    <mergeCell ref="M79:N79"/>
  </mergeCells>
  <conditionalFormatting sqref="G63">
    <cfRule type="cellIs" dxfId="59" priority="1" operator="equal">
      <formula>"OK"</formula>
    </cfRule>
    <cfRule type="cellIs" dxfId="58" priority="2" operator="equal">
      <formula>"ERROR"</formula>
    </cfRule>
  </conditionalFormatting>
  <conditionalFormatting sqref="G66">
    <cfRule type="cellIs" dxfId="57" priority="3" operator="equal">
      <formula>"OK"</formula>
    </cfRule>
    <cfRule type="cellIs" dxfId="56" priority="4" operator="equal">
      <formula>"ERROR"</formula>
    </cfRule>
  </conditionalFormatting>
  <conditionalFormatting sqref="G89">
    <cfRule type="cellIs" dxfId="55" priority="10" operator="equal">
      <formula>"OK"</formula>
    </cfRule>
    <cfRule type="cellIs" dxfId="54" priority="11" operator="equal">
      <formula>"ERROR"</formula>
    </cfRule>
  </conditionalFormatting>
  <conditionalFormatting sqref="N35:N36">
    <cfRule type="cellIs" dxfId="53" priority="12" operator="equal">
      <formula>"NO"</formula>
    </cfRule>
    <cfRule type="cellIs" dxfId="52" priority="13" operator="equal">
      <formula>"OK"</formula>
    </cfRule>
  </conditionalFormatting>
  <conditionalFormatting sqref="N42">
    <cfRule type="cellIs" dxfId="51" priority="5" operator="equal">
      <formula>"NO"</formula>
    </cfRule>
    <cfRule type="cellIs" dxfId="5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26 H53 F7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d65882-afcc-44e0-9f9d-a3a19484025c">
      <Terms xmlns="http://schemas.microsoft.com/office/infopath/2007/PartnerControls"/>
    </lcf76f155ced4ddcb4097134ff3c332f>
    <TaxCatchAll xmlns="7dad44aa-71bc-4b74-b805-970d02198a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E6CA63DEF4CF4EB6428DE5B0E6FD77" ma:contentTypeVersion="15" ma:contentTypeDescription="Create a new document." ma:contentTypeScope="" ma:versionID="42529c573e00139232443a9957ea0bf1">
  <xsd:schema xmlns:xsd="http://www.w3.org/2001/XMLSchema" xmlns:xs="http://www.w3.org/2001/XMLSchema" xmlns:p="http://schemas.microsoft.com/office/2006/metadata/properties" xmlns:ns2="b0d65882-afcc-44e0-9f9d-a3a19484025c" xmlns:ns3="7dad44aa-71bc-4b74-b805-970d02198ae5" targetNamespace="http://schemas.microsoft.com/office/2006/metadata/properties" ma:root="true" ma:fieldsID="78cb14b87dadb0005173e9ee169c77cd" ns2:_="" ns3:_="">
    <xsd:import namespace="b0d65882-afcc-44e0-9f9d-a3a19484025c"/>
    <xsd:import namespace="7dad44aa-71bc-4b74-b805-970d02198ae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65882-afcc-44e0-9f9d-a3a194840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8cf4ff-ab5b-4139-ad2b-711e8c48f5c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ad44aa-71bc-4b74-b805-970d02198ae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266412b-036c-4e80-b576-9adb0f20cf5f}" ma:internalName="TaxCatchAll" ma:showField="CatchAllData" ma:web="7dad44aa-71bc-4b74-b805-970d02198ae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120A17-2323-4795-99A9-936CF3EA203F}">
  <ds:schemaRefs>
    <ds:schemaRef ds:uri="http://purl.org/dc/elements/1.1/"/>
    <ds:schemaRef ds:uri="http://schemas.microsoft.com/office/infopath/2007/PartnerControls"/>
    <ds:schemaRef ds:uri="http://purl.org/dc/terms/"/>
    <ds:schemaRef ds:uri="7dad44aa-71bc-4b74-b805-970d02198ae5"/>
    <ds:schemaRef ds:uri="http://schemas.microsoft.com/office/2006/documentManagement/types"/>
    <ds:schemaRef ds:uri="http://schemas.microsoft.com/office/2006/metadata/properties"/>
    <ds:schemaRef ds:uri="http://www.w3.org/XML/1998/namespace"/>
    <ds:schemaRef ds:uri="b0d65882-afcc-44e0-9f9d-a3a19484025c"/>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BDA8A9A4-9313-40D0-8DA6-54E453D8EE56}">
  <ds:schemaRefs>
    <ds:schemaRef ds:uri="http://schemas.microsoft.com/sharepoint/v3/contenttype/forms"/>
  </ds:schemaRefs>
</ds:datastoreItem>
</file>

<file path=customXml/itemProps3.xml><?xml version="1.0" encoding="utf-8"?>
<ds:datastoreItem xmlns:ds="http://schemas.openxmlformats.org/officeDocument/2006/customXml" ds:itemID="{1B9E99E4-1277-49D8-A647-8E73B9CCD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65882-afcc-44e0-9f9d-a3a19484025c"/>
    <ds:schemaRef ds:uri="7dad44aa-71bc-4b74-b805-970d02198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0-Instructiuni</vt:lpstr>
      <vt:lpstr>1-Input</vt:lpstr>
      <vt:lpstr>2-Buget cerere</vt:lpstr>
      <vt:lpstr>Foaie3</vt:lpstr>
      <vt:lpstr>3-Buget comp 1</vt:lpstr>
      <vt:lpstr>4-Buget comp 2</vt:lpstr>
      <vt:lpstr>5-Buget comp 3</vt:lpstr>
      <vt:lpstr>6-Buget comp 4</vt:lpstr>
      <vt:lpstr>7-Buget comp 5</vt:lpstr>
      <vt:lpstr>8-Buget comp 6</vt:lpstr>
      <vt:lpstr>9-Buget comp 7</vt:lpstr>
      <vt:lpstr>10-Buget comp 8</vt:lpstr>
      <vt:lpstr>11-Buget comp 9</vt:lpstr>
      <vt:lpstr>12-Buget comp 10</vt:lpstr>
      <vt:lpstr>Foaie1</vt:lpstr>
      <vt:lpstr>6-Imobilizari</vt:lpstr>
      <vt:lpstr>eur</vt:lpstr>
      <vt:lpstr>'10-Buget comp 8'!Print_Area</vt:lpstr>
      <vt:lpstr>'11-Buget comp 9'!Print_Area</vt:lpstr>
      <vt:lpstr>'12-Buget comp 10'!Print_Area</vt:lpstr>
      <vt:lpstr>'2-Buget cerere'!Print_Area</vt:lpstr>
      <vt:lpstr>'3-Buget comp 1'!Print_Area</vt:lpstr>
      <vt:lpstr>'4-Buget comp 2'!Print_Area</vt:lpstr>
      <vt:lpstr>'5-Buget comp 3'!Print_Area</vt:lpstr>
      <vt:lpstr>'6-Buget comp 4'!Print_Area</vt:lpstr>
      <vt:lpstr>'7-Buget comp 5'!Print_Area</vt:lpstr>
      <vt:lpstr>'8-Buget comp 6'!Print_Area</vt:lpstr>
      <vt:lpstr>'9-Buget comp 7'!Print_Area</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RalucaG</dc:creator>
  <cp:keywords/>
  <dc:description/>
  <cp:lastModifiedBy>admin</cp:lastModifiedBy>
  <cp:revision/>
  <cp:lastPrinted>2025-07-15T06:37:50Z</cp:lastPrinted>
  <dcterms:created xsi:type="dcterms:W3CDTF">2022-06-05T06:21:46Z</dcterms:created>
  <dcterms:modified xsi:type="dcterms:W3CDTF">2025-07-15T06:38:22Z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0x0101005BE6CA63DEF4CF4EB6428DE5B0E6FD77</vt:lpwstr>
  </property>
  <property fmtid="{D5CDD505-2E9C-101B-9397-08002B2CF9AE}" pid="3" name="MediaServiceImageTags">
    <vt:lpwstr/>
  </property>
</Properties>
</file>