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-120" yWindow="-120" windowWidth="21840" windowHeight="13740"/>
  </bookViews>
  <sheets>
    <sheet name="Sheet1" sheetId="2" r:id="rId1"/>
  </sheets>
  <definedNames>
    <definedName name="_xlnm.Print_Area" localSheetId="0">Sheet1!$A$1:$O$70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2"/>
  <c r="C32"/>
  <c r="L50" s="1"/>
  <c r="D32"/>
  <c r="E32"/>
  <c r="K48"/>
  <c r="J48"/>
  <c r="E48"/>
  <c r="G48"/>
  <c r="D48"/>
  <c r="D38"/>
  <c r="D35"/>
  <c r="K36"/>
  <c r="J32"/>
  <c r="H32"/>
  <c r="G32"/>
  <c r="L31"/>
  <c r="J31"/>
  <c r="I31"/>
  <c r="H31"/>
  <c r="G31"/>
  <c r="F31"/>
  <c r="E31"/>
  <c r="D31"/>
  <c r="C31"/>
  <c r="I32"/>
  <c r="J30"/>
  <c r="K30" s="1"/>
  <c r="F32"/>
  <c r="G30"/>
  <c r="H30" s="1"/>
  <c r="K26"/>
  <c r="K27"/>
  <c r="K28"/>
  <c r="K29"/>
  <c r="J29"/>
  <c r="G29"/>
  <c r="H29" s="1"/>
  <c r="E29"/>
  <c r="D30"/>
  <c r="E30" s="1"/>
  <c r="D29"/>
  <c r="K24"/>
  <c r="L24"/>
  <c r="D24"/>
  <c r="K32" l="1"/>
  <c r="K31"/>
  <c r="G26" l="1"/>
  <c r="H26" s="1"/>
  <c r="G27"/>
  <c r="G28"/>
  <c r="J24"/>
  <c r="J27"/>
  <c r="J28"/>
  <c r="J26"/>
  <c r="J25"/>
  <c r="K25" s="1"/>
  <c r="G24"/>
  <c r="H24" s="1"/>
  <c r="D26" l="1"/>
  <c r="E24"/>
  <c r="G23"/>
  <c r="I47" l="1"/>
  <c r="I49" s="1"/>
  <c r="G49"/>
  <c r="F49"/>
  <c r="I38"/>
  <c r="I39" s="1"/>
  <c r="G38"/>
  <c r="J38" s="1"/>
  <c r="J39" s="1"/>
  <c r="G37"/>
  <c r="F37"/>
  <c r="H36"/>
  <c r="E47"/>
  <c r="E38"/>
  <c r="E39" s="1"/>
  <c r="C35"/>
  <c r="E35"/>
  <c r="I35"/>
  <c r="J35"/>
  <c r="K35"/>
  <c r="E16"/>
  <c r="D39"/>
  <c r="C39"/>
  <c r="C16"/>
  <c r="K16"/>
  <c r="D16"/>
  <c r="I16"/>
  <c r="D49"/>
  <c r="C49"/>
  <c r="K44"/>
  <c r="J44"/>
  <c r="I44"/>
  <c r="E44"/>
  <c r="D44"/>
  <c r="C44"/>
  <c r="K20"/>
  <c r="J20"/>
  <c r="I20"/>
  <c r="H20"/>
  <c r="G20"/>
  <c r="F20"/>
  <c r="E20"/>
  <c r="D20"/>
  <c r="C20"/>
  <c r="J16"/>
  <c r="H16"/>
  <c r="G16"/>
  <c r="F16"/>
  <c r="H37" l="1"/>
  <c r="H35" s="1"/>
  <c r="H38"/>
  <c r="H48"/>
  <c r="H49" s="1"/>
  <c r="J47"/>
  <c r="K38"/>
  <c r="K39" s="1"/>
  <c r="G39"/>
  <c r="F39"/>
  <c r="E49"/>
  <c r="H39" l="1"/>
  <c r="J49"/>
  <c r="K47"/>
  <c r="K49" s="1"/>
  <c r="H23"/>
  <c r="C27" l="1"/>
  <c r="D27" s="1"/>
  <c r="H27"/>
  <c r="C28"/>
  <c r="H28"/>
  <c r="D28" l="1"/>
  <c r="F50" l="1"/>
  <c r="G25"/>
  <c r="H25" s="1"/>
  <c r="H50" s="1"/>
  <c r="G50" l="1"/>
  <c r="G55" s="1"/>
  <c r="D25"/>
  <c r="E25" s="1"/>
  <c r="C54" l="1"/>
  <c r="E53"/>
  <c r="E54" s="1"/>
  <c r="F53"/>
  <c r="H53" l="1"/>
  <c r="H54" s="1"/>
  <c r="H55" s="1"/>
  <c r="F54"/>
  <c r="F55" s="1"/>
  <c r="J23" l="1"/>
  <c r="J50" s="1"/>
  <c r="J55" s="1"/>
  <c r="I50" l="1"/>
  <c r="I55" s="1"/>
  <c r="C50"/>
  <c r="C55" s="1"/>
  <c r="D23"/>
  <c r="E23" s="1"/>
  <c r="E50" s="1"/>
  <c r="E55" s="1"/>
  <c r="K23"/>
  <c r="K50" s="1"/>
  <c r="K55" s="1"/>
  <c r="D50" l="1"/>
  <c r="D55" s="1"/>
</calcChain>
</file>

<file path=xl/sharedStrings.xml><?xml version="1.0" encoding="utf-8"?>
<sst xmlns="http://schemas.openxmlformats.org/spreadsheetml/2006/main" count="86" uniqueCount="72">
  <si>
    <t>Nr. crt.</t>
  </si>
  <si>
    <t>Denumirea   capitolelor   și   a subcapitolelor de cheltuieli</t>
  </si>
  <si>
    <t>Valoarea totală</t>
  </si>
  <si>
    <t>Valoarea eligibilă</t>
  </si>
  <si>
    <t>Valoarea neeligibilă</t>
  </si>
  <si>
    <r>
      <rPr>
        <b/>
        <sz val="11.5"/>
        <rFont val="Verdana"/>
        <family val="2"/>
      </rPr>
      <t>Valoarea
(fără TVA)</t>
    </r>
  </si>
  <si>
    <t>TVA</t>
  </si>
  <si>
    <t>Valoare cu TVA</t>
  </si>
  <si>
    <t>lei</t>
  </si>
  <si>
    <t>CHELTUIELI DIRECTE</t>
  </si>
  <si>
    <t>CAPITOLUL 1- Cheltuieli pentru obținerea și amenajarea terenului</t>
  </si>
  <si>
    <t>1.1.</t>
  </si>
  <si>
    <t>Obținerea terenului</t>
  </si>
  <si>
    <t>1.2.</t>
  </si>
  <si>
    <t>Amenajarea terenului</t>
  </si>
  <si>
    <t>1.3.</t>
  </si>
  <si>
    <r>
      <rPr>
        <sz val="11.5"/>
        <rFont val="Verdana"/>
        <family val="2"/>
      </rPr>
      <t>Amenajări   pentru   protecția
mediului și aducerea la starea
inițială</t>
    </r>
  </si>
  <si>
    <t>1.4.</t>
  </si>
  <si>
    <r>
      <rPr>
        <sz val="11.5"/>
        <rFont val="Verdana"/>
        <family val="2"/>
      </rPr>
      <t>Cheltuieli                     pentru
relocarea/protecția utilităților</t>
    </r>
  </si>
  <si>
    <t>TOTAL CAPITOL 1</t>
  </si>
  <si>
    <t>CAPITOLUL 2 - Cheltuieli pentru asigurarea utilităților necesare obiectivului de investiții</t>
  </si>
  <si>
    <r>
      <rPr>
        <sz val="11.5"/>
        <rFont val="Verdana"/>
        <family val="2"/>
      </rPr>
      <t>Cheltuieli   pentru   asigurarea
utilităților                 necesare obiectivului</t>
    </r>
  </si>
  <si>
    <t>TOTAL CAPITOL 2</t>
  </si>
  <si>
    <t>CAPITOLUL 4 - Cheltuieli pentru investiția de bază</t>
  </si>
  <si>
    <t>4.1.</t>
  </si>
  <si>
    <t>Construcții și instalații</t>
  </si>
  <si>
    <t>4.2.</t>
  </si>
  <si>
    <t>Montaj   utilaje,   echipamente tehnologice și funcționale</t>
  </si>
  <si>
    <t>4.3.</t>
  </si>
  <si>
    <r>
      <rPr>
        <sz val="11.5"/>
        <rFont val="Verdana"/>
        <family val="2"/>
      </rPr>
      <t>Utilaje,               echipamente tehnologice și funcționale care
necesită montaj</t>
    </r>
  </si>
  <si>
    <t>4.4.</t>
  </si>
  <si>
    <r>
      <rPr>
        <sz val="11.5"/>
        <rFont val="Verdana"/>
        <family val="2"/>
      </rPr>
      <t>Utilaje,               echipamente tehnologice și funcționale care nu     necesită     montaj     și
echipamente de transport</t>
    </r>
  </si>
  <si>
    <t>4.5.</t>
  </si>
  <si>
    <t>Dotări</t>
  </si>
  <si>
    <t>4.6.</t>
  </si>
  <si>
    <t>Active necorporale</t>
  </si>
  <si>
    <t>TOTAL CAPITOL 4</t>
  </si>
  <si>
    <t>CAPITOLUL 5 - Alte cheltuieli</t>
  </si>
  <si>
    <t>5.1.</t>
  </si>
  <si>
    <t>Organizare de șantier</t>
  </si>
  <si>
    <t>5.1.1.</t>
  </si>
  <si>
    <r>
      <rPr>
        <sz val="11.5"/>
        <rFont val="Verdana"/>
        <family val="2"/>
      </rPr>
      <t>Lucrări    de    construcții    și instalații  aferente  organizării
de șantier</t>
    </r>
  </si>
  <si>
    <t>5.1.2.</t>
  </si>
  <si>
    <t>Cheltuieli  conexe  organizării șantierului</t>
  </si>
  <si>
    <t>5.3.</t>
  </si>
  <si>
    <t>Cheltuieli         diverse         și neprevăzute</t>
  </si>
  <si>
    <t>TOTAL CAPITOL 5</t>
  </si>
  <si>
    <t>CAPITOLUL 6 - Cheltuieli pentru probe tehnologice și teste</t>
  </si>
  <si>
    <t>6.1.</t>
  </si>
  <si>
    <t>Pregătirea    personalului    de exploatare</t>
  </si>
  <si>
    <t>6.2.</t>
  </si>
  <si>
    <t>Probe tehnologice și teste</t>
  </si>
  <si>
    <t>TOTAL CAPITOL 6</t>
  </si>
  <si>
    <t>CAPITOLUL 7 - Cheltuieli aferente marjei de buget și pentru constituirea rezervei de implementare pentru ajustarea de preț</t>
  </si>
  <si>
    <t>7.1.</t>
  </si>
  <si>
    <r>
      <rPr>
        <sz val="11.5"/>
        <rFont val="Verdana"/>
        <family val="2"/>
      </rPr>
      <t>Cheltuieli  aferente  marjei  de buget 25% din (1.2 + 1.3 +
1.4 + 2 + 3.1 + 3.2 + 3.3 +
3.5 + 3.7 + 3.8 + 4 + 5.1.1)</t>
    </r>
  </si>
  <si>
    <t>7.2.</t>
  </si>
  <si>
    <r>
      <rPr>
        <sz val="11.5"/>
        <rFont val="Verdana"/>
        <family val="2"/>
      </rPr>
      <t>Cheltuieli  pentru  constituirea
rezervei    de    implementare pentru ajustarea de preț</t>
    </r>
  </si>
  <si>
    <t>TOTAL CAPITOL 7</t>
  </si>
  <si>
    <t>TOTAL CHELTUIELI DIRECTE</t>
  </si>
  <si>
    <t>CHELTUIELI INDIRECTE</t>
  </si>
  <si>
    <t>Celtuieli    indirecte(7%    din valoarea cheltuielilor directe)</t>
  </si>
  <si>
    <t>TOTAL                 CHELTUIELI INDIRECTE</t>
  </si>
  <si>
    <t>TOTAL GENERAL</t>
  </si>
  <si>
    <t xml:space="preserve">Beneficiar
Nume
Data
Semnatura
</t>
  </si>
  <si>
    <t xml:space="preserve">Proiectant
Nume
Data
Semnatura
</t>
  </si>
  <si>
    <t>CENTRALIZATOR
al proiectului
Cresterea eficientei energetice a blocurilor de locuinte in Municipiul Baia Mare – CF 15, Bulevardul Unirii, Nr. 12
(denumirea proiectului)</t>
  </si>
  <si>
    <t>4.1;4.2;4.3</t>
  </si>
  <si>
    <t>cheltuieli conexe investitiei de baza Lucrari</t>
  </si>
  <si>
    <t xml:space="preserve">4.4;4.5;4.6 </t>
  </si>
  <si>
    <t>cheltuieli conexe investitiei de baza Echipamente/dotari/active</t>
  </si>
  <si>
    <t>total conexe</t>
  </si>
</sst>
</file>

<file path=xl/styles.xml><?xml version="1.0" encoding="utf-8"?>
<styleSheet xmlns="http://schemas.openxmlformats.org/spreadsheetml/2006/main">
  <numFmts count="1">
    <numFmt numFmtId="164" formatCode="0."/>
  </numFmts>
  <fonts count="9">
    <font>
      <sz val="10"/>
      <color rgb="FF000000"/>
      <name val="Times New Roman"/>
      <charset val="204"/>
    </font>
    <font>
      <sz val="11.5"/>
      <name val="Verdana"/>
      <family val="2"/>
    </font>
    <font>
      <b/>
      <sz val="11.5"/>
      <color theme="0"/>
      <name val="Verdana"/>
      <family val="2"/>
    </font>
    <font>
      <b/>
      <sz val="11.5"/>
      <name val="Verdana"/>
      <family val="2"/>
    </font>
    <font>
      <sz val="10"/>
      <color rgb="FF00000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rgb="FF000000"/>
      <name val="Verdana"/>
      <family val="2"/>
    </font>
    <font>
      <sz val="10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Alignment="1">
      <alignment horizontal="left" vertical="top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7" fillId="4" borderId="1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2" fontId="8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4" fontId="5" fillId="6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4" fontId="5" fillId="6" borderId="0" xfId="0" applyNumberFormat="1" applyFont="1" applyFill="1" applyAlignment="1">
      <alignment horizontal="center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4" fontId="5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5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4" fontId="4" fillId="5" borderId="0" xfId="0" applyNumberFormat="1" applyFont="1" applyFill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454140</xdr:colOff>
      <xdr:row>0</xdr:row>
      <xdr:rowOff>1905000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68DB650D-DC49-4969-A688-3095CCB0A1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6723179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456724</xdr:colOff>
      <xdr:row>56</xdr:row>
      <xdr:rowOff>11430</xdr:rowOff>
    </xdr:from>
    <xdr:to>
      <xdr:col>7</xdr:col>
      <xdr:colOff>1405032</xdr:colOff>
      <xdr:row>65</xdr:row>
      <xdr:rowOff>81642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94749A01-817F-46D5-B9A8-54F9B20F8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811010" y="21020859"/>
          <a:ext cx="8024022" cy="1539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6"/>
  <sheetViews>
    <sheetView tabSelected="1" view="pageBreakPreview" zoomScale="80" zoomScaleNormal="70" zoomScaleSheetLayoutView="80" workbookViewId="0">
      <selection activeCell="C63" sqref="C63"/>
    </sheetView>
  </sheetViews>
  <sheetFormatPr defaultColWidth="8.83203125" defaultRowHeight="12.75"/>
  <cols>
    <col min="1" max="1" width="8.83203125" style="3"/>
    <col min="2" max="2" width="41.83203125" style="3" customWidth="1"/>
    <col min="3" max="8" width="30.83203125" style="3" customWidth="1"/>
    <col min="9" max="9" width="26.33203125" style="3" customWidth="1"/>
    <col min="10" max="10" width="21.6640625" style="3" customWidth="1"/>
    <col min="11" max="11" width="31.83203125" style="3" customWidth="1"/>
    <col min="12" max="12" width="24.33203125" style="3" customWidth="1"/>
    <col min="13" max="16384" width="8.83203125" style="3"/>
  </cols>
  <sheetData>
    <row r="1" spans="1:12" ht="153" customHeight="1"/>
    <row r="2" spans="1:12" ht="111" customHeight="1">
      <c r="A2" s="57" t="s">
        <v>66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6" spans="1:12" ht="14.25">
      <c r="A6" s="69" t="s">
        <v>0</v>
      </c>
      <c r="B6" s="69" t="s">
        <v>1</v>
      </c>
      <c r="C6" s="72" t="s">
        <v>2</v>
      </c>
      <c r="D6" s="73"/>
      <c r="E6" s="74"/>
      <c r="F6" s="72" t="s">
        <v>3</v>
      </c>
      <c r="G6" s="73"/>
      <c r="H6" s="74"/>
      <c r="I6" s="72" t="s">
        <v>4</v>
      </c>
      <c r="J6" s="73"/>
      <c r="K6" s="74"/>
    </row>
    <row r="7" spans="1:12" ht="28.5">
      <c r="A7" s="70"/>
      <c r="B7" s="70"/>
      <c r="C7" s="4" t="s">
        <v>5</v>
      </c>
      <c r="D7" s="5" t="s">
        <v>6</v>
      </c>
      <c r="E7" s="5" t="s">
        <v>7</v>
      </c>
      <c r="F7" s="4" t="s">
        <v>5</v>
      </c>
      <c r="G7" s="5" t="s">
        <v>6</v>
      </c>
      <c r="H7" s="5" t="s">
        <v>7</v>
      </c>
      <c r="I7" s="4" t="s">
        <v>5</v>
      </c>
      <c r="J7" s="5" t="s">
        <v>6</v>
      </c>
      <c r="K7" s="5" t="s">
        <v>7</v>
      </c>
    </row>
    <row r="8" spans="1:12" ht="14.25">
      <c r="A8" s="71"/>
      <c r="B8" s="71"/>
      <c r="C8" s="5" t="s">
        <v>8</v>
      </c>
      <c r="D8" s="5" t="s">
        <v>8</v>
      </c>
      <c r="E8" s="5" t="s">
        <v>8</v>
      </c>
      <c r="F8" s="5" t="s">
        <v>8</v>
      </c>
      <c r="G8" s="5" t="s">
        <v>8</v>
      </c>
      <c r="H8" s="5" t="s">
        <v>8</v>
      </c>
      <c r="I8" s="5" t="s">
        <v>8</v>
      </c>
      <c r="J8" s="5" t="s">
        <v>8</v>
      </c>
      <c r="K8" s="5" t="s">
        <v>8</v>
      </c>
    </row>
    <row r="9" spans="1:12" ht="14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</row>
    <row r="10" spans="1:12" ht="14.25">
      <c r="A10" s="52" t="s">
        <v>9</v>
      </c>
      <c r="B10" s="53"/>
      <c r="C10" s="53"/>
      <c r="D10" s="53"/>
      <c r="E10" s="53"/>
      <c r="F10" s="53"/>
      <c r="G10" s="53"/>
      <c r="H10" s="53"/>
      <c r="I10" s="53"/>
      <c r="J10" s="53"/>
      <c r="K10" s="54"/>
    </row>
    <row r="11" spans="1:12" ht="14.25">
      <c r="A11" s="59" t="s">
        <v>10</v>
      </c>
      <c r="B11" s="60"/>
      <c r="C11" s="60"/>
      <c r="D11" s="60"/>
      <c r="E11" s="60"/>
      <c r="F11" s="60"/>
      <c r="G11" s="60"/>
      <c r="H11" s="60"/>
      <c r="I11" s="60"/>
      <c r="J11" s="60"/>
      <c r="K11" s="61"/>
    </row>
    <row r="12" spans="1:12" ht="14.25">
      <c r="A12" s="7" t="s">
        <v>11</v>
      </c>
      <c r="B12" s="7" t="s">
        <v>12</v>
      </c>
      <c r="C12" s="8"/>
      <c r="D12" s="8"/>
      <c r="E12" s="8"/>
      <c r="F12" s="8"/>
      <c r="G12" s="8"/>
      <c r="H12" s="8"/>
      <c r="I12" s="8"/>
      <c r="J12" s="8"/>
      <c r="K12" s="8"/>
    </row>
    <row r="13" spans="1:12" ht="14.25">
      <c r="A13" s="7" t="s">
        <v>13</v>
      </c>
      <c r="B13" s="7" t="s">
        <v>14</v>
      </c>
      <c r="C13" s="8"/>
      <c r="D13" s="8"/>
      <c r="E13" s="8"/>
      <c r="F13" s="8"/>
      <c r="G13" s="8"/>
      <c r="H13" s="8"/>
      <c r="I13" s="8"/>
      <c r="J13" s="8"/>
      <c r="K13" s="8"/>
    </row>
    <row r="14" spans="1:12" ht="42.75">
      <c r="A14" s="7" t="s">
        <v>15</v>
      </c>
      <c r="B14" s="9" t="s">
        <v>16</v>
      </c>
      <c r="C14" s="10"/>
      <c r="D14" s="8"/>
      <c r="E14" s="8"/>
      <c r="F14" s="10"/>
      <c r="G14" s="8"/>
      <c r="H14" s="8"/>
      <c r="I14" s="10"/>
      <c r="J14" s="10"/>
      <c r="K14" s="10"/>
    </row>
    <row r="15" spans="1:12" ht="28.5">
      <c r="A15" s="7" t="s">
        <v>17</v>
      </c>
      <c r="B15" s="9" t="s">
        <v>18</v>
      </c>
      <c r="C15" s="10"/>
      <c r="D15" s="8"/>
      <c r="E15" s="8"/>
      <c r="F15" s="10"/>
      <c r="G15" s="8"/>
      <c r="H15" s="8"/>
      <c r="I15" s="11"/>
      <c r="J15" s="10"/>
      <c r="K15" s="10"/>
    </row>
    <row r="16" spans="1:12" ht="14.25">
      <c r="A16" s="12"/>
      <c r="B16" s="13" t="s">
        <v>19</v>
      </c>
      <c r="C16" s="14">
        <f t="shared" ref="C16:K16" si="0">SUM(C12:C15)</f>
        <v>0</v>
      </c>
      <c r="D16" s="14">
        <f t="shared" si="0"/>
        <v>0</v>
      </c>
      <c r="E16" s="14">
        <f t="shared" si="0"/>
        <v>0</v>
      </c>
      <c r="F16" s="14">
        <f t="shared" si="0"/>
        <v>0</v>
      </c>
      <c r="G16" s="14">
        <f t="shared" si="0"/>
        <v>0</v>
      </c>
      <c r="H16" s="14">
        <f t="shared" si="0"/>
        <v>0</v>
      </c>
      <c r="I16" s="14">
        <f t="shared" si="0"/>
        <v>0</v>
      </c>
      <c r="J16" s="14">
        <f t="shared" si="0"/>
        <v>0</v>
      </c>
      <c r="K16" s="14">
        <f t="shared" si="0"/>
        <v>0</v>
      </c>
    </row>
    <row r="17" spans="1:12" s="20" customFormat="1" ht="14.25">
      <c r="A17" s="15"/>
      <c r="B17" s="16"/>
      <c r="C17" s="17"/>
      <c r="D17" s="18"/>
      <c r="E17" s="18"/>
      <c r="F17" s="18"/>
      <c r="G17" s="18"/>
      <c r="H17" s="18"/>
      <c r="I17" s="18"/>
      <c r="J17" s="18"/>
      <c r="K17" s="19"/>
    </row>
    <row r="18" spans="1:12" ht="14.25">
      <c r="A18" s="59" t="s">
        <v>20</v>
      </c>
      <c r="B18" s="62"/>
      <c r="C18" s="62"/>
      <c r="D18" s="62"/>
      <c r="E18" s="62"/>
      <c r="F18" s="62"/>
      <c r="G18" s="62"/>
      <c r="H18" s="62"/>
      <c r="I18" s="62"/>
      <c r="J18" s="62"/>
      <c r="K18" s="63"/>
    </row>
    <row r="19" spans="1:12" ht="42.75">
      <c r="A19" s="21">
        <v>2</v>
      </c>
      <c r="B19" s="9" t="s">
        <v>21</v>
      </c>
      <c r="C19" s="8"/>
      <c r="D19" s="8"/>
      <c r="E19" s="8"/>
      <c r="F19" s="8"/>
      <c r="G19" s="8"/>
      <c r="H19" s="8"/>
      <c r="I19" s="8"/>
      <c r="J19" s="8"/>
      <c r="K19" s="8"/>
    </row>
    <row r="20" spans="1:12" ht="14.25">
      <c r="A20" s="22"/>
      <c r="B20" s="13" t="s">
        <v>22</v>
      </c>
      <c r="C20" s="23">
        <f t="shared" ref="C20:K20" si="1">C19</f>
        <v>0</v>
      </c>
      <c r="D20" s="23">
        <f t="shared" si="1"/>
        <v>0</v>
      </c>
      <c r="E20" s="23">
        <f t="shared" si="1"/>
        <v>0</v>
      </c>
      <c r="F20" s="23">
        <f t="shared" si="1"/>
        <v>0</v>
      </c>
      <c r="G20" s="23">
        <f t="shared" si="1"/>
        <v>0</v>
      </c>
      <c r="H20" s="23">
        <f t="shared" si="1"/>
        <v>0</v>
      </c>
      <c r="I20" s="23">
        <f t="shared" si="1"/>
        <v>0</v>
      </c>
      <c r="J20" s="23">
        <f t="shared" si="1"/>
        <v>0</v>
      </c>
      <c r="K20" s="23">
        <f t="shared" si="1"/>
        <v>0</v>
      </c>
    </row>
    <row r="21" spans="1:12" ht="14.25">
      <c r="A21" s="24"/>
      <c r="B21" s="25"/>
      <c r="C21" s="26"/>
      <c r="D21" s="26"/>
      <c r="E21" s="26"/>
      <c r="F21" s="26"/>
      <c r="G21" s="26"/>
      <c r="H21" s="26"/>
      <c r="I21" s="26"/>
      <c r="J21" s="26"/>
      <c r="K21" s="27"/>
    </row>
    <row r="22" spans="1:12" ht="14.25">
      <c r="A22" s="59" t="s">
        <v>23</v>
      </c>
      <c r="B22" s="62"/>
      <c r="C22" s="62"/>
      <c r="D22" s="62"/>
      <c r="E22" s="62"/>
      <c r="F22" s="62"/>
      <c r="G22" s="62"/>
      <c r="H22" s="62"/>
      <c r="I22" s="62"/>
      <c r="J22" s="62"/>
      <c r="K22" s="63"/>
    </row>
    <row r="23" spans="1:12" s="32" customFormat="1" ht="14.25">
      <c r="A23" s="50" t="s">
        <v>24</v>
      </c>
      <c r="B23" s="50" t="s">
        <v>25</v>
      </c>
      <c r="C23" s="34">
        <v>8529833.7300000004</v>
      </c>
      <c r="D23" s="34">
        <f>C23*0.19</f>
        <v>1620668.4087</v>
      </c>
      <c r="E23" s="34">
        <f>C23+D23</f>
        <v>10150502.138700001</v>
      </c>
      <c r="F23" s="34">
        <v>8247863.9800000004</v>
      </c>
      <c r="G23" s="34">
        <f>F23*0.19</f>
        <v>1567094.1562000001</v>
      </c>
      <c r="H23" s="34">
        <f>F23+G23</f>
        <v>9814958.1361999996</v>
      </c>
      <c r="I23" s="34">
        <v>281969.75</v>
      </c>
      <c r="J23" s="34">
        <f>0.19*I23</f>
        <v>53574.252500000002</v>
      </c>
      <c r="K23" s="34">
        <f>I23+J23</f>
        <v>335544.0025</v>
      </c>
    </row>
    <row r="24" spans="1:12" s="32" customFormat="1" ht="28.5">
      <c r="A24" s="50" t="s">
        <v>26</v>
      </c>
      <c r="B24" s="50" t="s">
        <v>27</v>
      </c>
      <c r="C24" s="34">
        <v>640268.85</v>
      </c>
      <c r="D24" s="34">
        <f>C24*0.19</f>
        <v>121651.0815</v>
      </c>
      <c r="E24" s="34">
        <f>C24+D24</f>
        <v>761919.93149999995</v>
      </c>
      <c r="F24" s="34">
        <v>622085.21</v>
      </c>
      <c r="G24" s="34">
        <f t="shared" ref="G24:G30" si="2">F24*0.19</f>
        <v>118196.1899</v>
      </c>
      <c r="H24" s="34">
        <f>F24+G24</f>
        <v>740281.39989999996</v>
      </c>
      <c r="I24" s="34">
        <v>18183.64</v>
      </c>
      <c r="J24" s="34">
        <f>0.19*I24</f>
        <v>3454.8915999999999</v>
      </c>
      <c r="K24" s="34">
        <f t="shared" ref="K24:K32" si="3">I24+J24</f>
        <v>21638.531599999998</v>
      </c>
      <c r="L24" s="51">
        <f>I24+J24</f>
        <v>21638.531599999998</v>
      </c>
    </row>
    <row r="25" spans="1:12" ht="42.75">
      <c r="A25" s="7" t="s">
        <v>28</v>
      </c>
      <c r="B25" s="9" t="s">
        <v>29</v>
      </c>
      <c r="C25" s="8">
        <v>3534000</v>
      </c>
      <c r="D25" s="8">
        <f t="shared" ref="D25:D30" si="4">C25*0.19</f>
        <v>671460</v>
      </c>
      <c r="E25" s="8">
        <f>C25+D25</f>
        <v>4205460</v>
      </c>
      <c r="F25" s="8">
        <v>3433634.4</v>
      </c>
      <c r="G25" s="8">
        <f t="shared" si="2"/>
        <v>652390.53599999996</v>
      </c>
      <c r="H25" s="8">
        <f t="shared" ref="H25:H30" si="5">F25+G25</f>
        <v>4086024.9359999998</v>
      </c>
      <c r="I25" s="8">
        <v>100365.6</v>
      </c>
      <c r="J25" s="8">
        <f>0.19*I25</f>
        <v>19069.464</v>
      </c>
      <c r="K25" s="34">
        <f t="shared" si="3"/>
        <v>119435.06400000001</v>
      </c>
    </row>
    <row r="26" spans="1:12" ht="57">
      <c r="A26" s="7" t="s">
        <v>30</v>
      </c>
      <c r="B26" s="9" t="s">
        <v>31</v>
      </c>
      <c r="C26" s="8">
        <v>0</v>
      </c>
      <c r="D26" s="8">
        <f t="shared" si="4"/>
        <v>0</v>
      </c>
      <c r="E26" s="8">
        <v>0</v>
      </c>
      <c r="F26" s="8"/>
      <c r="G26" s="8">
        <f t="shared" si="2"/>
        <v>0</v>
      </c>
      <c r="H26" s="8">
        <f t="shared" si="5"/>
        <v>0</v>
      </c>
      <c r="I26" s="8">
        <v>0</v>
      </c>
      <c r="J26" s="8">
        <f>0.19*I26</f>
        <v>0</v>
      </c>
      <c r="K26" s="34">
        <f t="shared" si="3"/>
        <v>0</v>
      </c>
    </row>
    <row r="27" spans="1:12" ht="14.25">
      <c r="A27" s="7" t="s">
        <v>32</v>
      </c>
      <c r="B27" s="7" t="s">
        <v>33</v>
      </c>
      <c r="C27" s="8">
        <f t="shared" ref="C27:C28" si="6">F27+I27</f>
        <v>0</v>
      </c>
      <c r="D27" s="8">
        <f t="shared" si="4"/>
        <v>0</v>
      </c>
      <c r="E27" s="8">
        <v>0</v>
      </c>
      <c r="F27" s="8">
        <v>0</v>
      </c>
      <c r="G27" s="8">
        <f t="shared" si="2"/>
        <v>0</v>
      </c>
      <c r="H27" s="8">
        <f t="shared" si="5"/>
        <v>0</v>
      </c>
      <c r="I27" s="8"/>
      <c r="J27" s="8">
        <f t="shared" ref="J27:J28" si="7">0.19*I27</f>
        <v>0</v>
      </c>
      <c r="K27" s="34">
        <f t="shared" si="3"/>
        <v>0</v>
      </c>
    </row>
    <row r="28" spans="1:12" ht="14.25">
      <c r="A28" s="7" t="s">
        <v>34</v>
      </c>
      <c r="B28" s="7" t="s">
        <v>35</v>
      </c>
      <c r="C28" s="8">
        <f t="shared" si="6"/>
        <v>0</v>
      </c>
      <c r="D28" s="8">
        <f t="shared" si="4"/>
        <v>0</v>
      </c>
      <c r="E28" s="8">
        <v>0</v>
      </c>
      <c r="F28" s="8">
        <v>0</v>
      </c>
      <c r="G28" s="8">
        <f t="shared" si="2"/>
        <v>0</v>
      </c>
      <c r="H28" s="8">
        <f t="shared" si="5"/>
        <v>0</v>
      </c>
      <c r="I28" s="8"/>
      <c r="J28" s="8">
        <f t="shared" si="7"/>
        <v>0</v>
      </c>
      <c r="K28" s="34">
        <f t="shared" si="3"/>
        <v>0</v>
      </c>
    </row>
    <row r="29" spans="1:12" ht="42.75">
      <c r="A29" s="7" t="s">
        <v>67</v>
      </c>
      <c r="B29" s="7" t="s">
        <v>68</v>
      </c>
      <c r="C29" s="8">
        <v>1240008.3500000001</v>
      </c>
      <c r="D29" s="8">
        <f t="shared" si="4"/>
        <v>235601.58650000003</v>
      </c>
      <c r="E29" s="8">
        <f>C29+D29</f>
        <v>1475609.9365000001</v>
      </c>
      <c r="F29" s="8">
        <v>1204792.1100000001</v>
      </c>
      <c r="G29" s="8">
        <f t="shared" si="2"/>
        <v>228910.50090000001</v>
      </c>
      <c r="H29" s="8">
        <f t="shared" si="5"/>
        <v>1433702.6109000002</v>
      </c>
      <c r="I29" s="8">
        <v>35216.239999999998</v>
      </c>
      <c r="J29" s="8">
        <f>0.19*I29</f>
        <v>6691.0855999999994</v>
      </c>
      <c r="K29" s="34">
        <f t="shared" si="3"/>
        <v>41907.325599999996</v>
      </c>
    </row>
    <row r="30" spans="1:12" ht="42.75">
      <c r="A30" s="7" t="s">
        <v>69</v>
      </c>
      <c r="B30" s="7" t="s">
        <v>70</v>
      </c>
      <c r="C30" s="8">
        <v>18700</v>
      </c>
      <c r="D30" s="8">
        <f t="shared" si="4"/>
        <v>3553</v>
      </c>
      <c r="E30" s="8">
        <f>C30+D30</f>
        <v>22253</v>
      </c>
      <c r="F30" s="8">
        <v>18168.919999999998</v>
      </c>
      <c r="G30" s="8">
        <f t="shared" si="2"/>
        <v>3452.0947999999999</v>
      </c>
      <c r="H30" s="8">
        <f t="shared" si="5"/>
        <v>21621.014799999997</v>
      </c>
      <c r="I30" s="8">
        <v>531.08000000000004</v>
      </c>
      <c r="J30" s="8">
        <f>0.19*I30</f>
        <v>100.90520000000001</v>
      </c>
      <c r="K30" s="34">
        <f t="shared" si="3"/>
        <v>631.98520000000008</v>
      </c>
    </row>
    <row r="31" spans="1:12" ht="14.25">
      <c r="A31" s="7"/>
      <c r="B31" s="7" t="s">
        <v>71</v>
      </c>
      <c r="C31" s="8">
        <f t="shared" ref="C31:J31" si="8">C29+C30</f>
        <v>1258708.3500000001</v>
      </c>
      <c r="D31" s="8">
        <f t="shared" si="8"/>
        <v>239154.58650000003</v>
      </c>
      <c r="E31" s="8">
        <f t="shared" si="8"/>
        <v>1497862.9365000001</v>
      </c>
      <c r="F31" s="8">
        <f t="shared" si="8"/>
        <v>1222961.03</v>
      </c>
      <c r="G31" s="8">
        <f t="shared" si="8"/>
        <v>232362.59570000001</v>
      </c>
      <c r="H31" s="8">
        <f t="shared" si="8"/>
        <v>1455323.6257000002</v>
      </c>
      <c r="I31" s="8">
        <f t="shared" si="8"/>
        <v>35747.32</v>
      </c>
      <c r="J31" s="8">
        <f t="shared" si="8"/>
        <v>6791.9907999999996</v>
      </c>
      <c r="K31" s="34">
        <f t="shared" si="3"/>
        <v>42539.310799999999</v>
      </c>
      <c r="L31" s="49">
        <f>K29+K30</f>
        <v>42539.310799999999</v>
      </c>
    </row>
    <row r="32" spans="1:12" ht="14.25">
      <c r="A32" s="22"/>
      <c r="B32" s="13" t="s">
        <v>36</v>
      </c>
      <c r="C32" s="23">
        <f>C23+C24+C25+C26+C31</f>
        <v>13962810.93</v>
      </c>
      <c r="D32" s="23">
        <f t="shared" ref="D32:J32" si="9">SUM(D23:D30)</f>
        <v>2652934.0767000001</v>
      </c>
      <c r="E32" s="23">
        <f t="shared" si="9"/>
        <v>16615745.0067</v>
      </c>
      <c r="F32" s="23">
        <f t="shared" si="9"/>
        <v>13526544.620000001</v>
      </c>
      <c r="G32" s="23">
        <f t="shared" si="9"/>
        <v>2570043.4778</v>
      </c>
      <c r="H32" s="23">
        <f t="shared" si="9"/>
        <v>16096588.0978</v>
      </c>
      <c r="I32" s="23">
        <f t="shared" si="9"/>
        <v>436266.31</v>
      </c>
      <c r="J32" s="23">
        <f t="shared" si="9"/>
        <v>82890.598900000012</v>
      </c>
      <c r="K32" s="34">
        <f t="shared" si="3"/>
        <v>519156.90890000004</v>
      </c>
    </row>
    <row r="33" spans="1:11" ht="14.25">
      <c r="A33" s="24"/>
      <c r="B33" s="25"/>
      <c r="C33" s="26"/>
      <c r="D33" s="26"/>
      <c r="E33" s="26"/>
      <c r="F33" s="26"/>
      <c r="G33" s="26"/>
      <c r="H33" s="26"/>
      <c r="I33" s="26"/>
      <c r="J33" s="26"/>
      <c r="K33" s="27"/>
    </row>
    <row r="34" spans="1:11" ht="14.25">
      <c r="A34" s="59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3"/>
    </row>
    <row r="35" spans="1:11" ht="14.25">
      <c r="A35" s="7" t="s">
        <v>38</v>
      </c>
      <c r="B35" s="7" t="s">
        <v>39</v>
      </c>
      <c r="C35" s="8">
        <f>C36+C37</f>
        <v>29286.959999999999</v>
      </c>
      <c r="D35" s="8">
        <f t="shared" ref="D35" si="10">C35*0.19</f>
        <v>5564.5223999999998</v>
      </c>
      <c r="E35" s="8">
        <f t="shared" ref="E35:K35" si="11">E36+E37</f>
        <v>34851.480000000003</v>
      </c>
      <c r="F35" s="8">
        <v>28455.21</v>
      </c>
      <c r="G35" s="8">
        <v>5406.49</v>
      </c>
      <c r="H35" s="8">
        <f t="shared" si="11"/>
        <v>33861.699999999997</v>
      </c>
      <c r="I35" s="8">
        <f t="shared" si="11"/>
        <v>831.75</v>
      </c>
      <c r="J35" s="8">
        <f t="shared" si="11"/>
        <v>158.03</v>
      </c>
      <c r="K35" s="8">
        <f t="shared" si="11"/>
        <v>989.78</v>
      </c>
    </row>
    <row r="36" spans="1:11" ht="42.75">
      <c r="A36" s="7" t="s">
        <v>40</v>
      </c>
      <c r="B36" s="9" t="s">
        <v>41</v>
      </c>
      <c r="C36" s="8">
        <v>29286.959999999999</v>
      </c>
      <c r="D36" s="8">
        <v>5564.52</v>
      </c>
      <c r="E36" s="8">
        <v>34851.480000000003</v>
      </c>
      <c r="F36" s="8">
        <v>28455.21</v>
      </c>
      <c r="G36" s="8">
        <v>5406.49</v>
      </c>
      <c r="H36" s="8">
        <f>G36+F36</f>
        <v>33861.699999999997</v>
      </c>
      <c r="I36" s="8">
        <v>831.75</v>
      </c>
      <c r="J36" s="8">
        <v>158.03</v>
      </c>
      <c r="K36" s="8">
        <f>I36+J36</f>
        <v>989.78</v>
      </c>
    </row>
    <row r="37" spans="1:11" ht="28.5">
      <c r="A37" s="7" t="s">
        <v>42</v>
      </c>
      <c r="B37" s="7" t="s">
        <v>43</v>
      </c>
      <c r="C37" s="8">
        <v>0</v>
      </c>
      <c r="D37" s="8">
        <v>0</v>
      </c>
      <c r="E37" s="8">
        <v>0</v>
      </c>
      <c r="F37" s="8">
        <f>C37</f>
        <v>0</v>
      </c>
      <c r="G37" s="8">
        <f>D37</f>
        <v>0</v>
      </c>
      <c r="H37" s="8">
        <f>G37+F37</f>
        <v>0</v>
      </c>
      <c r="I37" s="8"/>
      <c r="J37" s="8"/>
      <c r="K37" s="8"/>
    </row>
    <row r="38" spans="1:11" ht="28.5">
      <c r="A38" s="7" t="s">
        <v>44</v>
      </c>
      <c r="B38" s="7" t="s">
        <v>45</v>
      </c>
      <c r="C38" s="8">
        <v>1431689.68</v>
      </c>
      <c r="D38" s="8">
        <f t="shared" ref="D38" si="12">C38*0.19</f>
        <v>272021.0392</v>
      </c>
      <c r="E38" s="8">
        <f>C38+D38</f>
        <v>1703710.7191999999</v>
      </c>
      <c r="F38" s="8">
        <v>1263080</v>
      </c>
      <c r="G38" s="8">
        <f>F38*0.19</f>
        <v>239985.2</v>
      </c>
      <c r="H38" s="8">
        <f>G38+F38</f>
        <v>1503065.2</v>
      </c>
      <c r="I38" s="8">
        <f>C38-F38</f>
        <v>168609.67999999993</v>
      </c>
      <c r="J38" s="8">
        <f t="shared" ref="J38:K38" si="13">D38-G38</f>
        <v>32035.839199999988</v>
      </c>
      <c r="K38" s="8">
        <f t="shared" si="13"/>
        <v>200645.51919999998</v>
      </c>
    </row>
    <row r="39" spans="1:11" ht="14.25">
      <c r="A39" s="22"/>
      <c r="B39" s="13" t="s">
        <v>46</v>
      </c>
      <c r="C39" s="23">
        <f>SUM(C36:C38)</f>
        <v>1460976.6399999999</v>
      </c>
      <c r="D39" s="23">
        <f t="shared" ref="D39:K39" si="14">SUM(D36:D38)</f>
        <v>277585.55920000002</v>
      </c>
      <c r="E39" s="23">
        <f t="shared" si="14"/>
        <v>1738562.1991999999</v>
      </c>
      <c r="F39" s="23">
        <f t="shared" si="14"/>
        <v>1291535.21</v>
      </c>
      <c r="G39" s="23">
        <f t="shared" si="14"/>
        <v>245391.69</v>
      </c>
      <c r="H39" s="23">
        <f t="shared" si="14"/>
        <v>1536926.9</v>
      </c>
      <c r="I39" s="23">
        <f t="shared" si="14"/>
        <v>169441.42999999993</v>
      </c>
      <c r="J39" s="23">
        <f t="shared" si="14"/>
        <v>32193.869199999986</v>
      </c>
      <c r="K39" s="23">
        <f t="shared" si="14"/>
        <v>201635.29919999998</v>
      </c>
    </row>
    <row r="40" spans="1:11" s="32" customFormat="1" ht="14.25">
      <c r="A40" s="28"/>
      <c r="B40" s="29"/>
      <c r="C40" s="30"/>
      <c r="D40" s="30"/>
      <c r="E40" s="30"/>
      <c r="F40" s="30"/>
      <c r="G40" s="30"/>
      <c r="H40" s="30"/>
      <c r="I40" s="30"/>
      <c r="J40" s="30"/>
      <c r="K40" s="31"/>
    </row>
    <row r="41" spans="1:11" ht="14.25">
      <c r="A41" s="64" t="s">
        <v>47</v>
      </c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28.5">
      <c r="A42" s="7" t="s">
        <v>48</v>
      </c>
      <c r="B42" s="7" t="s">
        <v>49</v>
      </c>
      <c r="C42" s="8"/>
      <c r="D42" s="8"/>
      <c r="E42" s="8"/>
      <c r="F42" s="33"/>
      <c r="G42" s="33"/>
      <c r="H42" s="33"/>
      <c r="I42" s="34"/>
      <c r="J42" s="34"/>
      <c r="K42" s="34"/>
    </row>
    <row r="43" spans="1:11" ht="14.25">
      <c r="A43" s="7" t="s">
        <v>50</v>
      </c>
      <c r="B43" s="7" t="s">
        <v>51</v>
      </c>
      <c r="C43" s="8"/>
      <c r="D43" s="8"/>
      <c r="E43" s="8"/>
      <c r="F43" s="33"/>
      <c r="G43" s="33"/>
      <c r="H43" s="33"/>
      <c r="I43" s="34"/>
      <c r="J43" s="34"/>
      <c r="K43" s="34"/>
    </row>
    <row r="44" spans="1:11" ht="14.25">
      <c r="A44" s="35"/>
      <c r="B44" s="36" t="s">
        <v>52</v>
      </c>
      <c r="C44" s="37">
        <f>SUM(C42:C43)</f>
        <v>0</v>
      </c>
      <c r="D44" s="37">
        <f>SUM(D42:D43)</f>
        <v>0</v>
      </c>
      <c r="E44" s="37">
        <f>SUM(E42:E43)</f>
        <v>0</v>
      </c>
      <c r="F44" s="38"/>
      <c r="G44" s="38"/>
      <c r="H44" s="38"/>
      <c r="I44" s="37">
        <f>SUM(I42:I43)</f>
        <v>0</v>
      </c>
      <c r="J44" s="37">
        <f>SUM(J42:J43)</f>
        <v>0</v>
      </c>
      <c r="K44" s="37">
        <f>SUM(K42:K43)</f>
        <v>0</v>
      </c>
    </row>
    <row r="45" spans="1:11" ht="14.25">
      <c r="A45" s="28"/>
      <c r="B45" s="29"/>
      <c r="C45" s="30"/>
      <c r="D45" s="30"/>
      <c r="E45" s="30"/>
      <c r="F45" s="30"/>
      <c r="G45" s="30"/>
      <c r="H45" s="30"/>
      <c r="I45" s="30"/>
      <c r="J45" s="30"/>
      <c r="K45" s="31"/>
    </row>
    <row r="46" spans="1:11">
      <c r="A46" s="64" t="s">
        <v>53</v>
      </c>
      <c r="B46" s="67"/>
      <c r="C46" s="67"/>
      <c r="D46" s="67"/>
      <c r="E46" s="67"/>
      <c r="F46" s="67"/>
      <c r="G46" s="67"/>
      <c r="H46" s="67"/>
      <c r="I46" s="67"/>
      <c r="J46" s="67"/>
      <c r="K46" s="68"/>
    </row>
    <row r="47" spans="1:11" ht="57">
      <c r="A47" s="7" t="s">
        <v>54</v>
      </c>
      <c r="B47" s="9" t="s">
        <v>55</v>
      </c>
      <c r="C47" s="8">
        <v>1660956.92</v>
      </c>
      <c r="D47" s="8">
        <v>315581.81</v>
      </c>
      <c r="E47" s="8">
        <f>C47+D47</f>
        <v>1976538.73</v>
      </c>
      <c r="F47" s="39"/>
      <c r="G47" s="39"/>
      <c r="H47" s="39"/>
      <c r="I47" s="34">
        <f>C47</f>
        <v>1660956.92</v>
      </c>
      <c r="J47" s="34">
        <f>I47*0.19</f>
        <v>315581.81479999999</v>
      </c>
      <c r="K47" s="34">
        <f>I47+J47</f>
        <v>1976538.7348</v>
      </c>
    </row>
    <row r="48" spans="1:11" ht="42.75">
      <c r="A48" s="7" t="s">
        <v>56</v>
      </c>
      <c r="B48" s="9" t="s">
        <v>57</v>
      </c>
      <c r="C48" s="8">
        <v>1223468.21</v>
      </c>
      <c r="D48" s="8">
        <f t="shared" ref="D48" si="15">C48*0.19</f>
        <v>232458.95989999999</v>
      </c>
      <c r="E48" s="8">
        <f>SUM(C48:D48)</f>
        <v>1455927.1698999999</v>
      </c>
      <c r="F48" s="8">
        <v>1188721.71</v>
      </c>
      <c r="G48" s="8">
        <f t="shared" ref="G48" si="16">F48*0.19</f>
        <v>225857.1249</v>
      </c>
      <c r="H48" s="8">
        <f>G48+F48</f>
        <v>1414578.8348999999</v>
      </c>
      <c r="I48" s="8">
        <v>34746.5</v>
      </c>
      <c r="J48" s="8">
        <f t="shared" ref="J48" si="17">I48*0.19</f>
        <v>6601.835</v>
      </c>
      <c r="K48" s="8">
        <f>I48+J48-0.01</f>
        <v>41348.324999999997</v>
      </c>
    </row>
    <row r="49" spans="1:12" ht="14.25">
      <c r="A49" s="35"/>
      <c r="B49" s="36" t="s">
        <v>58</v>
      </c>
      <c r="C49" s="37">
        <f>SUM(C47:C48)</f>
        <v>2884425.13</v>
      </c>
      <c r="D49" s="40">
        <f>SUM(D47:D48)</f>
        <v>548040.76989999996</v>
      </c>
      <c r="E49" s="37">
        <f>SUM(E47:E48)</f>
        <v>3432465.8998999996</v>
      </c>
      <c r="F49" s="37">
        <f>SUM(F48)</f>
        <v>1188721.71</v>
      </c>
      <c r="G49" s="37">
        <f>SUM(G48)</f>
        <v>225857.1249</v>
      </c>
      <c r="H49" s="37">
        <f>SUM(H48)</f>
        <v>1414578.8348999999</v>
      </c>
      <c r="I49" s="37">
        <f>SUM(I47:I48)</f>
        <v>1695703.42</v>
      </c>
      <c r="J49" s="37">
        <f>SUM(J47:J48)</f>
        <v>322183.64980000001</v>
      </c>
      <c r="K49" s="37">
        <f>SUM(K47:K48)</f>
        <v>2017887.0597999999</v>
      </c>
    </row>
    <row r="50" spans="1:12" ht="28.5">
      <c r="A50" s="41"/>
      <c r="B50" s="42" t="s">
        <v>59</v>
      </c>
      <c r="C50" s="43">
        <f>SUM(C16,C20,C32,C39,C44,C49)</f>
        <v>18308212.699999999</v>
      </c>
      <c r="D50" s="43">
        <f>SUM(D16,D20,D32,D39,D44,D49)+0.01</f>
        <v>3478560.4157999996</v>
      </c>
      <c r="E50" s="43">
        <f>SUM(E16,E20,E32,E39,E44,E49)</f>
        <v>21786773.105799999</v>
      </c>
      <c r="F50" s="43">
        <f>SUM(F16,F20,F32,F39,F49)</f>
        <v>16006801.540000003</v>
      </c>
      <c r="G50" s="43">
        <f>SUM(G16,G20,G32,G39,G49)+0.01</f>
        <v>3041292.3026999999</v>
      </c>
      <c r="H50" s="43">
        <f>SUM(H16,H20,H32,H39,H49)+0.01</f>
        <v>19048093.842700001</v>
      </c>
      <c r="I50" s="43">
        <f>SUM(I16,I20,I32,I39,I44,I49)</f>
        <v>2301411.16</v>
      </c>
      <c r="J50" s="43">
        <f>SUM(J16,J20,J32,J39,J44,J49)</f>
        <v>437268.11790000001</v>
      </c>
      <c r="K50" s="43">
        <f>SUM(K16,K20,K32,K39,K44,K49)</f>
        <v>2738679.2678999999</v>
      </c>
      <c r="L50" s="49">
        <f>C20+C32+C16+C39+C49</f>
        <v>18308212.699999999</v>
      </c>
    </row>
    <row r="51" spans="1:12" ht="14.25">
      <c r="A51" s="28"/>
      <c r="B51" s="29"/>
      <c r="C51" s="30"/>
      <c r="D51" s="30"/>
      <c r="E51" s="30"/>
      <c r="F51" s="30"/>
      <c r="G51" s="30"/>
      <c r="H51" s="30"/>
      <c r="I51" s="30"/>
      <c r="J51" s="30"/>
      <c r="K51" s="31"/>
    </row>
    <row r="52" spans="1:12" ht="14.25">
      <c r="A52" s="52" t="s">
        <v>60</v>
      </c>
      <c r="B52" s="53"/>
      <c r="C52" s="53"/>
      <c r="D52" s="53"/>
      <c r="E52" s="53"/>
      <c r="F52" s="53"/>
      <c r="G52" s="53"/>
      <c r="H52" s="53"/>
      <c r="I52" s="53"/>
      <c r="J52" s="53"/>
      <c r="K52" s="54"/>
    </row>
    <row r="53" spans="1:12" ht="28.5">
      <c r="A53" s="44"/>
      <c r="B53" s="7" t="s">
        <v>61</v>
      </c>
      <c r="C53" s="45">
        <f>H50*7%</f>
        <v>1333366.5689890003</v>
      </c>
      <c r="D53" s="46"/>
      <c r="E53" s="45">
        <f>C53</f>
        <v>1333366.5689890003</v>
      </c>
      <c r="F53" s="45">
        <f>C53</f>
        <v>1333366.5689890003</v>
      </c>
      <c r="G53" s="46"/>
      <c r="H53" s="45">
        <f>F53</f>
        <v>1333366.5689890003</v>
      </c>
      <c r="I53" s="33"/>
      <c r="J53" s="33"/>
      <c r="K53" s="33"/>
    </row>
    <row r="54" spans="1:12" ht="28.5">
      <c r="A54" s="12"/>
      <c r="B54" s="13" t="s">
        <v>62</v>
      </c>
      <c r="C54" s="47">
        <f>C53</f>
        <v>1333366.5689890003</v>
      </c>
      <c r="D54" s="48"/>
      <c r="E54" s="47">
        <f>E53</f>
        <v>1333366.5689890003</v>
      </c>
      <c r="F54" s="47">
        <f>F53</f>
        <v>1333366.5689890003</v>
      </c>
      <c r="G54" s="48"/>
      <c r="H54" s="47">
        <f>H53</f>
        <v>1333366.5689890003</v>
      </c>
      <c r="I54" s="33"/>
      <c r="J54" s="33"/>
      <c r="K54" s="33"/>
    </row>
    <row r="55" spans="1:12" ht="14.25">
      <c r="A55" s="55" t="s">
        <v>63</v>
      </c>
      <c r="B55" s="56"/>
      <c r="C55" s="43">
        <f>C50+C54</f>
        <v>19641579.268989</v>
      </c>
      <c r="D55" s="43">
        <f>D50+D54-0.01</f>
        <v>3478560.4057999998</v>
      </c>
      <c r="E55" s="43">
        <f>E50+E54+0.01</f>
        <v>23120139.684789002</v>
      </c>
      <c r="F55" s="43">
        <f t="shared" ref="F55:K55" si="18">F50+F54</f>
        <v>17340168.108989004</v>
      </c>
      <c r="G55" s="43">
        <f>G50+G54-0.01</f>
        <v>3041292.2927000001</v>
      </c>
      <c r="H55" s="43">
        <f>H50+H54</f>
        <v>20381460.411689002</v>
      </c>
      <c r="I55" s="43">
        <f t="shared" si="18"/>
        <v>2301411.16</v>
      </c>
      <c r="J55" s="43">
        <f t="shared" si="18"/>
        <v>437268.11790000001</v>
      </c>
      <c r="K55" s="43">
        <f t="shared" si="18"/>
        <v>2738679.2678999999</v>
      </c>
    </row>
    <row r="56" spans="1:12" ht="118.5" customHeight="1">
      <c r="A56" s="1"/>
      <c r="B56" s="1" t="s">
        <v>64</v>
      </c>
      <c r="C56" s="2"/>
      <c r="D56" s="2"/>
      <c r="E56" s="2"/>
      <c r="F56" s="2"/>
      <c r="G56" s="2"/>
      <c r="H56" s="1" t="s">
        <v>65</v>
      </c>
      <c r="I56" s="2"/>
      <c r="J56" s="2"/>
      <c r="K56" s="2"/>
    </row>
    <row r="57" spans="1:12">
      <c r="I57" s="49"/>
    </row>
    <row r="58" spans="1:12">
      <c r="C58" s="49"/>
    </row>
    <row r="60" spans="1:12">
      <c r="C60" s="49"/>
    </row>
    <row r="63" spans="1:12">
      <c r="C63" s="49"/>
    </row>
    <row r="64" spans="1:12">
      <c r="C64" s="49"/>
    </row>
    <row r="65" spans="3:3">
      <c r="C65" s="49"/>
    </row>
    <row r="66" spans="3:3">
      <c r="C66" s="49"/>
    </row>
  </sheetData>
  <mergeCells count="15">
    <mergeCell ref="A52:K52"/>
    <mergeCell ref="A55:B55"/>
    <mergeCell ref="A2:L2"/>
    <mergeCell ref="A11:K11"/>
    <mergeCell ref="A18:K18"/>
    <mergeCell ref="A22:K22"/>
    <mergeCell ref="A34:K34"/>
    <mergeCell ref="A41:K41"/>
    <mergeCell ref="A46:K46"/>
    <mergeCell ref="A6:A8"/>
    <mergeCell ref="B6:B8"/>
    <mergeCell ref="C6:E6"/>
    <mergeCell ref="F6:H6"/>
    <mergeCell ref="I6:K6"/>
    <mergeCell ref="A10:K10"/>
  </mergeCells>
  <pageMargins left="0.15748031496062992" right="0.23622047244094491" top="0.23622047244094491" bottom="0.15748031496062992" header="0.15748031496062992" footer="0.15748031496062992"/>
  <pageSetup paperSize="8" scale="50" orientation="landscape" r:id="rId1"/>
  <rowBreaks count="1" manualBreakCount="1">
    <brk id="33" max="14" man="1"/>
  </rowBreaks>
  <colBreaks count="1" manualBreakCount="1">
    <brk id="11" max="6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6CA63DEF4CF4EB6428DE5B0E6FD77" ma:contentTypeVersion="15" ma:contentTypeDescription="Create a new document." ma:contentTypeScope="" ma:versionID="42529c573e00139232443a9957ea0bf1">
  <xsd:schema xmlns:xsd="http://www.w3.org/2001/XMLSchema" xmlns:xs="http://www.w3.org/2001/XMLSchema" xmlns:p="http://schemas.microsoft.com/office/2006/metadata/properties" xmlns:ns2="b0d65882-afcc-44e0-9f9d-a3a19484025c" xmlns:ns3="7dad44aa-71bc-4b74-b805-970d02198ae5" targetNamespace="http://schemas.microsoft.com/office/2006/metadata/properties" ma:root="true" ma:fieldsID="78cb14b87dadb0005173e9ee169c77cd" ns2:_="" ns3:_="">
    <xsd:import namespace="b0d65882-afcc-44e0-9f9d-a3a19484025c"/>
    <xsd:import namespace="7dad44aa-71bc-4b74-b805-970d02198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65882-afcc-44e0-9f9d-a3a194840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28cf4ff-ab5b-4139-ad2b-711e8c48f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d44aa-71bc-4b74-b805-970d02198ae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66412b-036c-4e80-b576-9adb0f20cf5f}" ma:internalName="TaxCatchAll" ma:showField="CatchAllData" ma:web="7dad44aa-71bc-4b74-b805-970d02198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C8E388-19BC-4C2D-A02F-F681E05824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3D01F3-A894-4557-BB05-908C78EB6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65882-afcc-44e0-9f9d-a3a19484025c"/>
    <ds:schemaRef ds:uri="7dad44aa-71bc-4b74-b805-970d02198a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BogdanB</dc:creator>
  <cp:lastModifiedBy>elaborare1</cp:lastModifiedBy>
  <cp:revision/>
  <cp:lastPrinted>2025-07-15T06:22:21Z</cp:lastPrinted>
  <dcterms:created xsi:type="dcterms:W3CDTF">2024-08-16T08:06:55Z</dcterms:created>
  <dcterms:modified xsi:type="dcterms:W3CDTF">2025-07-15T07:44:37Z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2024-08-16T00:00:00Z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2024-08-16T00:00:00Z</vt:filetime>
  </property>
  <property fmtid="{D5CDD505-2E9C-101B-9397-08002B2CF9AE}" pid="5" name="Producer">
    <vt:lpwstr>Microsoft® Word for Microsoft 365</vt:lpwstr>
  </property>
</Properties>
</file>