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firstSheet="1" activeTab="1"/>
  </bookViews>
  <sheets>
    <sheet name="01.2022" sheetId="1" state="hidden" r:id="rId1"/>
    <sheet name="2026" sheetId="18" r:id="rId2"/>
  </sheets>
  <definedNames>
    <definedName name="_xlnm.Print_Area" localSheetId="0">'01.2022'!$A$1:$T$114</definedName>
    <definedName name="_xlnm.Print_Area" localSheetId="1">'2026'!$A$3:$X$98</definedName>
  </definedNames>
  <calcPr calcId="125725"/>
</workbook>
</file>

<file path=xl/calcChain.xml><?xml version="1.0" encoding="utf-8"?>
<calcChain xmlns="http://schemas.openxmlformats.org/spreadsheetml/2006/main">
  <c r="U80" i="18"/>
  <c r="U69"/>
  <c r="U81"/>
  <c r="U44"/>
  <c r="U41"/>
  <c r="U35"/>
  <c r="X23"/>
  <c r="U20"/>
  <c r="U30"/>
  <c r="U55"/>
  <c r="U34"/>
  <c r="U50"/>
  <c r="U33"/>
  <c r="U84"/>
  <c r="U90"/>
  <c r="U75"/>
  <c r="U71"/>
  <c r="U38"/>
  <c r="U39"/>
  <c r="U48"/>
  <c r="U82"/>
  <c r="M21"/>
  <c r="U77"/>
  <c r="U78"/>
  <c r="S30"/>
  <c r="T30" s="1"/>
  <c r="S31"/>
  <c r="S32"/>
  <c r="S33"/>
  <c r="S34"/>
  <c r="T34" s="1"/>
  <c r="S35"/>
  <c r="S36"/>
  <c r="S37"/>
  <c r="S38"/>
  <c r="T38" s="1"/>
  <c r="S39"/>
  <c r="S40"/>
  <c r="S41"/>
  <c r="S42"/>
  <c r="T42" s="1"/>
  <c r="S43"/>
  <c r="S44"/>
  <c r="S45"/>
  <c r="S46"/>
  <c r="T46" s="1"/>
  <c r="S47"/>
  <c r="S48"/>
  <c r="S49"/>
  <c r="S50"/>
  <c r="T50" s="1"/>
  <c r="S51"/>
  <c r="S52"/>
  <c r="S53"/>
  <c r="S54"/>
  <c r="T54" s="1"/>
  <c r="S55"/>
  <c r="S56"/>
  <c r="S57"/>
  <c r="S58"/>
  <c r="T58" s="1"/>
  <c r="S59"/>
  <c r="S60"/>
  <c r="S61"/>
  <c r="S62"/>
  <c r="T62" s="1"/>
  <c r="S63"/>
  <c r="S64"/>
  <c r="S65"/>
  <c r="S66"/>
  <c r="T66" s="1"/>
  <c r="S67"/>
  <c r="S68"/>
  <c r="S69"/>
  <c r="S70"/>
  <c r="T70" s="1"/>
  <c r="S71"/>
  <c r="S72"/>
  <c r="S73"/>
  <c r="S74"/>
  <c r="T74" s="1"/>
  <c r="S75"/>
  <c r="S76"/>
  <c r="S77"/>
  <c r="S78"/>
  <c r="T78" s="1"/>
  <c r="S79"/>
  <c r="S80"/>
  <c r="S81"/>
  <c r="S82"/>
  <c r="T82" s="1"/>
  <c r="S83"/>
  <c r="S84"/>
  <c r="S85"/>
  <c r="S86"/>
  <c r="T86" s="1"/>
  <c r="S87"/>
  <c r="S88"/>
  <c r="S89"/>
  <c r="S90"/>
  <c r="T90" s="1"/>
  <c r="S15"/>
  <c r="T15" s="1"/>
  <c r="S16"/>
  <c r="S17"/>
  <c r="S18"/>
  <c r="S19"/>
  <c r="T19" s="1"/>
  <c r="S20"/>
  <c r="S22"/>
  <c r="S23"/>
  <c r="T23" s="1"/>
  <c r="S24"/>
  <c r="S25"/>
  <c r="S26"/>
  <c r="S27"/>
  <c r="T27" s="1"/>
  <c r="S28"/>
  <c r="S29"/>
  <c r="T16"/>
  <c r="T17"/>
  <c r="T18"/>
  <c r="T20"/>
  <c r="T22"/>
  <c r="T24"/>
  <c r="T25"/>
  <c r="T26"/>
  <c r="T28"/>
  <c r="T29"/>
  <c r="T31"/>
  <c r="T32"/>
  <c r="T33"/>
  <c r="T35"/>
  <c r="T36"/>
  <c r="T37"/>
  <c r="T39"/>
  <c r="T40"/>
  <c r="T41"/>
  <c r="T43"/>
  <c r="T44"/>
  <c r="T45"/>
  <c r="T47"/>
  <c r="T48"/>
  <c r="T49"/>
  <c r="T51"/>
  <c r="T52"/>
  <c r="T53"/>
  <c r="T55"/>
  <c r="T56"/>
  <c r="T57"/>
  <c r="T59"/>
  <c r="T60"/>
  <c r="T61"/>
  <c r="T63"/>
  <c r="T64"/>
  <c r="T65"/>
  <c r="T67"/>
  <c r="T68"/>
  <c r="T69"/>
  <c r="T71"/>
  <c r="T72"/>
  <c r="T73"/>
  <c r="T75"/>
  <c r="T76"/>
  <c r="T77"/>
  <c r="T79"/>
  <c r="T80"/>
  <c r="T81"/>
  <c r="T83"/>
  <c r="T84"/>
  <c r="T85"/>
  <c r="T87"/>
  <c r="T88"/>
  <c r="T89"/>
  <c r="T14"/>
  <c r="S14"/>
  <c r="X27"/>
  <c r="X14" l="1"/>
  <c r="X15"/>
  <c r="X16"/>
  <c r="X17"/>
  <c r="X18"/>
  <c r="X19"/>
  <c r="X20"/>
  <c r="X21"/>
  <c r="X24"/>
  <c r="X25"/>
  <c r="X26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50"/>
  <c r="X51"/>
  <c r="X52"/>
  <c r="X53"/>
  <c r="X54"/>
  <c r="X55"/>
  <c r="X56"/>
  <c r="X57"/>
  <c r="X58"/>
  <c r="X59"/>
  <c r="X60"/>
  <c r="X62"/>
  <c r="X63"/>
  <c r="X64"/>
  <c r="X65"/>
  <c r="X66"/>
  <c r="X67"/>
  <c r="X68"/>
  <c r="X69"/>
  <c r="X70"/>
  <c r="X71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K40"/>
  <c r="L40"/>
  <c r="M40"/>
  <c r="K86"/>
  <c r="L86"/>
  <c r="M86"/>
  <c r="K20"/>
  <c r="L20"/>
  <c r="M20"/>
  <c r="K27"/>
  <c r="L27"/>
  <c r="K18"/>
  <c r="L18"/>
  <c r="M18"/>
  <c r="N86" l="1"/>
  <c r="O86" s="1"/>
  <c r="P86" s="1"/>
  <c r="Q86" s="1"/>
  <c r="R86" s="1"/>
  <c r="U86" s="1"/>
  <c r="N20"/>
  <c r="O20" s="1"/>
  <c r="P20" s="1"/>
  <c r="Q20" s="1"/>
  <c r="R20" s="1"/>
  <c r="N40"/>
  <c r="O40" s="1"/>
  <c r="P40" s="1"/>
  <c r="Q40" s="1"/>
  <c r="N18"/>
  <c r="O18" s="1"/>
  <c r="P18" s="1"/>
  <c r="N27"/>
  <c r="O27" s="1"/>
  <c r="P27" s="1"/>
  <c r="K35"/>
  <c r="L35"/>
  <c r="M35"/>
  <c r="M22"/>
  <c r="K22"/>
  <c r="L22"/>
  <c r="R40" l="1"/>
  <c r="U40" s="1"/>
  <c r="N22"/>
  <c r="O22" s="1"/>
  <c r="P22" s="1"/>
  <c r="Q22" s="1"/>
  <c r="Q18"/>
  <c r="Q27"/>
  <c r="N35"/>
  <c r="O35" s="1"/>
  <c r="P35" s="1"/>
  <c r="K84"/>
  <c r="L84"/>
  <c r="M84"/>
  <c r="K74"/>
  <c r="L74"/>
  <c r="M74"/>
  <c r="K31"/>
  <c r="L31"/>
  <c r="M31"/>
  <c r="K24"/>
  <c r="L24"/>
  <c r="M24"/>
  <c r="M90"/>
  <c r="L90"/>
  <c r="K90"/>
  <c r="M89"/>
  <c r="L89"/>
  <c r="K89"/>
  <c r="M88"/>
  <c r="L88"/>
  <c r="K88"/>
  <c r="M87"/>
  <c r="L87"/>
  <c r="K87"/>
  <c r="M85"/>
  <c r="L85"/>
  <c r="K85"/>
  <c r="M83"/>
  <c r="L83"/>
  <c r="K83"/>
  <c r="M82"/>
  <c r="L82"/>
  <c r="K82"/>
  <c r="L81"/>
  <c r="K81"/>
  <c r="M80"/>
  <c r="L80"/>
  <c r="K80"/>
  <c r="M79"/>
  <c r="L79"/>
  <c r="K79"/>
  <c r="M78"/>
  <c r="L78"/>
  <c r="K78"/>
  <c r="M77"/>
  <c r="L77"/>
  <c r="K77"/>
  <c r="M76"/>
  <c r="L76"/>
  <c r="K76"/>
  <c r="M75"/>
  <c r="L75"/>
  <c r="K75"/>
  <c r="M73"/>
  <c r="L73"/>
  <c r="K73"/>
  <c r="M72"/>
  <c r="L72"/>
  <c r="K72"/>
  <c r="M71"/>
  <c r="L71"/>
  <c r="K71"/>
  <c r="M70"/>
  <c r="L70"/>
  <c r="K70"/>
  <c r="M69"/>
  <c r="L69"/>
  <c r="K69"/>
  <c r="M68"/>
  <c r="L68"/>
  <c r="K68"/>
  <c r="M67"/>
  <c r="L67"/>
  <c r="K67"/>
  <c r="M66"/>
  <c r="L66"/>
  <c r="K66"/>
  <c r="M65"/>
  <c r="L65"/>
  <c r="K65"/>
  <c r="M64"/>
  <c r="L64"/>
  <c r="K64"/>
  <c r="M63"/>
  <c r="L63"/>
  <c r="K63"/>
  <c r="M62"/>
  <c r="L62"/>
  <c r="K62"/>
  <c r="M61"/>
  <c r="L61"/>
  <c r="K61"/>
  <c r="M60"/>
  <c r="L60"/>
  <c r="K60"/>
  <c r="M59"/>
  <c r="L59"/>
  <c r="K59"/>
  <c r="M58"/>
  <c r="L58"/>
  <c r="K58"/>
  <c r="M57"/>
  <c r="L57"/>
  <c r="K57"/>
  <c r="M56"/>
  <c r="L56"/>
  <c r="K56"/>
  <c r="M55"/>
  <c r="L55"/>
  <c r="K55"/>
  <c r="M54"/>
  <c r="L54"/>
  <c r="K54"/>
  <c r="M53"/>
  <c r="L53"/>
  <c r="K53"/>
  <c r="M52"/>
  <c r="L52"/>
  <c r="K52"/>
  <c r="M51"/>
  <c r="L51"/>
  <c r="K51"/>
  <c r="M50"/>
  <c r="L50"/>
  <c r="K50"/>
  <c r="M49"/>
  <c r="L49"/>
  <c r="K49"/>
  <c r="M48"/>
  <c r="L48"/>
  <c r="K48"/>
  <c r="M47"/>
  <c r="L47"/>
  <c r="K47"/>
  <c r="M46"/>
  <c r="L46"/>
  <c r="K46"/>
  <c r="M45"/>
  <c r="L45"/>
  <c r="K45"/>
  <c r="M44"/>
  <c r="L44"/>
  <c r="K44"/>
  <c r="M43"/>
  <c r="L43"/>
  <c r="K43"/>
  <c r="M42"/>
  <c r="L42"/>
  <c r="K42"/>
  <c r="M41"/>
  <c r="L41"/>
  <c r="K41"/>
  <c r="M39"/>
  <c r="L39"/>
  <c r="K39"/>
  <c r="M38"/>
  <c r="L38"/>
  <c r="K38"/>
  <c r="M37"/>
  <c r="L37"/>
  <c r="K37"/>
  <c r="M36"/>
  <c r="L36"/>
  <c r="K36"/>
  <c r="M34"/>
  <c r="L34"/>
  <c r="K34"/>
  <c r="M33"/>
  <c r="L33"/>
  <c r="K33"/>
  <c r="M32"/>
  <c r="L32"/>
  <c r="K32"/>
  <c r="M30"/>
  <c r="L30"/>
  <c r="K30"/>
  <c r="M29"/>
  <c r="L29"/>
  <c r="K29"/>
  <c r="M28"/>
  <c r="L28"/>
  <c r="K28"/>
  <c r="M26"/>
  <c r="L26"/>
  <c r="K26"/>
  <c r="M25"/>
  <c r="L25"/>
  <c r="K25"/>
  <c r="M23"/>
  <c r="L23"/>
  <c r="K23"/>
  <c r="L21"/>
  <c r="K21"/>
  <c r="M19"/>
  <c r="L19"/>
  <c r="K19"/>
  <c r="M17"/>
  <c r="L17"/>
  <c r="K17"/>
  <c r="M16"/>
  <c r="L16"/>
  <c r="K16"/>
  <c r="M15"/>
  <c r="L15"/>
  <c r="K15"/>
  <c r="M14"/>
  <c r="L14"/>
  <c r="K14"/>
  <c r="R27" l="1"/>
  <c r="U27" s="1"/>
  <c r="R22"/>
  <c r="U22" s="1"/>
  <c r="R18"/>
  <c r="U18" s="1"/>
  <c r="Q35"/>
  <c r="N41"/>
  <c r="O41" s="1"/>
  <c r="P41" s="1"/>
  <c r="N25"/>
  <c r="O25" s="1"/>
  <c r="P25" s="1"/>
  <c r="N34"/>
  <c r="O34" s="1"/>
  <c r="P34" s="1"/>
  <c r="N37"/>
  <c r="O37" s="1"/>
  <c r="P37" s="1"/>
  <c r="N56"/>
  <c r="O56" s="1"/>
  <c r="P56" s="1"/>
  <c r="N58"/>
  <c r="O58" s="1"/>
  <c r="P58" s="1"/>
  <c r="N31"/>
  <c r="O31" s="1"/>
  <c r="P31" s="1"/>
  <c r="N75"/>
  <c r="O75" s="1"/>
  <c r="P75" s="1"/>
  <c r="N82"/>
  <c r="O82" s="1"/>
  <c r="P82" s="1"/>
  <c r="N84"/>
  <c r="O84" s="1"/>
  <c r="P84" s="1"/>
  <c r="N74"/>
  <c r="O74" s="1"/>
  <c r="P74" s="1"/>
  <c r="N87"/>
  <c r="O87" s="1"/>
  <c r="P87" s="1"/>
  <c r="N44"/>
  <c r="O44" s="1"/>
  <c r="P44" s="1"/>
  <c r="N52"/>
  <c r="O52" s="1"/>
  <c r="P52" s="1"/>
  <c r="N53"/>
  <c r="O53" s="1"/>
  <c r="P53" s="1"/>
  <c r="N55"/>
  <c r="O55" s="1"/>
  <c r="P55" s="1"/>
  <c r="N65"/>
  <c r="O65" s="1"/>
  <c r="P65" s="1"/>
  <c r="N70"/>
  <c r="O70" s="1"/>
  <c r="P70" s="1"/>
  <c r="N72"/>
  <c r="O72" s="1"/>
  <c r="P72" s="1"/>
  <c r="N24"/>
  <c r="O24" s="1"/>
  <c r="P24" s="1"/>
  <c r="N62"/>
  <c r="O62" s="1"/>
  <c r="P62" s="1"/>
  <c r="N64"/>
  <c r="O64" s="1"/>
  <c r="P64" s="1"/>
  <c r="N79"/>
  <c r="O79" s="1"/>
  <c r="P79" s="1"/>
  <c r="N15"/>
  <c r="O15" s="1"/>
  <c r="P15" s="1"/>
  <c r="N17"/>
  <c r="O17" s="1"/>
  <c r="P17" s="1"/>
  <c r="N26"/>
  <c r="O26" s="1"/>
  <c r="P26" s="1"/>
  <c r="N32"/>
  <c r="O32" s="1"/>
  <c r="P32" s="1"/>
  <c r="N49"/>
  <c r="O49" s="1"/>
  <c r="P49" s="1"/>
  <c r="N68"/>
  <c r="O68" s="1"/>
  <c r="P68" s="1"/>
  <c r="N83"/>
  <c r="O83" s="1"/>
  <c r="P83" s="1"/>
  <c r="N85"/>
  <c r="O85" s="1"/>
  <c r="P85" s="1"/>
  <c r="N19"/>
  <c r="O19" s="1"/>
  <c r="P19" s="1"/>
  <c r="N38"/>
  <c r="O38" s="1"/>
  <c r="P38" s="1"/>
  <c r="N43"/>
  <c r="O43" s="1"/>
  <c r="P43" s="1"/>
  <c r="N47"/>
  <c r="O47" s="1"/>
  <c r="P47" s="1"/>
  <c r="N51"/>
  <c r="O51" s="1"/>
  <c r="P51" s="1"/>
  <c r="N59"/>
  <c r="O59" s="1"/>
  <c r="P59" s="1"/>
  <c r="N61"/>
  <c r="O61" s="1"/>
  <c r="P61" s="1"/>
  <c r="N66"/>
  <c r="O66" s="1"/>
  <c r="P66" s="1"/>
  <c r="N77"/>
  <c r="O77" s="1"/>
  <c r="P77" s="1"/>
  <c r="N89"/>
  <c r="O89" s="1"/>
  <c r="P89" s="1"/>
  <c r="N14"/>
  <c r="O14" s="1"/>
  <c r="P14" s="1"/>
  <c r="N28"/>
  <c r="O28" s="1"/>
  <c r="P28" s="1"/>
  <c r="N36"/>
  <c r="O36" s="1"/>
  <c r="P36" s="1"/>
  <c r="N45"/>
  <c r="O45" s="1"/>
  <c r="P45" s="1"/>
  <c r="N54"/>
  <c r="O54" s="1"/>
  <c r="P54" s="1"/>
  <c r="N57"/>
  <c r="O57" s="1"/>
  <c r="P57" s="1"/>
  <c r="N63"/>
  <c r="O63" s="1"/>
  <c r="P63" s="1"/>
  <c r="N69"/>
  <c r="O69" s="1"/>
  <c r="P69" s="1"/>
  <c r="N71"/>
  <c r="O71" s="1"/>
  <c r="P71" s="1"/>
  <c r="N73"/>
  <c r="O73" s="1"/>
  <c r="P73" s="1"/>
  <c r="N80"/>
  <c r="O80" s="1"/>
  <c r="P80" s="1"/>
  <c r="N81"/>
  <c r="O81" s="1"/>
  <c r="P81" s="1"/>
  <c r="N16"/>
  <c r="O16" s="1"/>
  <c r="P16" s="1"/>
  <c r="N33"/>
  <c r="O33" s="1"/>
  <c r="P33" s="1"/>
  <c r="N21"/>
  <c r="O21" s="1"/>
  <c r="P21" s="1"/>
  <c r="N23"/>
  <c r="O23" s="1"/>
  <c r="P23" s="1"/>
  <c r="N29"/>
  <c r="O29" s="1"/>
  <c r="P29" s="1"/>
  <c r="N30"/>
  <c r="O30" s="1"/>
  <c r="P30" s="1"/>
  <c r="N39"/>
  <c r="O39" s="1"/>
  <c r="P39" s="1"/>
  <c r="N42"/>
  <c r="O42" s="1"/>
  <c r="P42" s="1"/>
  <c r="N46"/>
  <c r="O46" s="1"/>
  <c r="P46" s="1"/>
  <c r="N48"/>
  <c r="O48" s="1"/>
  <c r="P48" s="1"/>
  <c r="N50"/>
  <c r="O50" s="1"/>
  <c r="P50" s="1"/>
  <c r="N60"/>
  <c r="O60" s="1"/>
  <c r="P60" s="1"/>
  <c r="N67"/>
  <c r="O67" s="1"/>
  <c r="P67" s="1"/>
  <c r="N76"/>
  <c r="O76" s="1"/>
  <c r="P76" s="1"/>
  <c r="N78"/>
  <c r="O78" s="1"/>
  <c r="P78" s="1"/>
  <c r="N88"/>
  <c r="O88" s="1"/>
  <c r="P88" s="1"/>
  <c r="N90"/>
  <c r="O90" s="1"/>
  <c r="P90" s="1"/>
  <c r="T82" i="1"/>
  <c r="K82"/>
  <c r="L82"/>
  <c r="N82" s="1"/>
  <c r="O82" s="1"/>
  <c r="P82" s="1"/>
  <c r="Q82" s="1"/>
  <c r="T94"/>
  <c r="K94"/>
  <c r="L94"/>
  <c r="M94"/>
  <c r="T52"/>
  <c r="K52"/>
  <c r="L52"/>
  <c r="M52"/>
  <c r="T45"/>
  <c r="K45"/>
  <c r="L45"/>
  <c r="N45" s="1"/>
  <c r="O45" s="1"/>
  <c r="P45" s="1"/>
  <c r="Q45" s="1"/>
  <c r="M45"/>
  <c r="T20"/>
  <c r="T84"/>
  <c r="T14"/>
  <c r="T15"/>
  <c r="T16"/>
  <c r="T17"/>
  <c r="T18"/>
  <c r="T19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6"/>
  <c r="T47"/>
  <c r="T48"/>
  <c r="T49"/>
  <c r="T50"/>
  <c r="T51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3"/>
  <c r="T85"/>
  <c r="T86"/>
  <c r="T87"/>
  <c r="T88"/>
  <c r="T89"/>
  <c r="T90"/>
  <c r="T91"/>
  <c r="T92"/>
  <c r="T93"/>
  <c r="T95"/>
  <c r="T13"/>
  <c r="R35" i="18" l="1"/>
  <c r="Q76"/>
  <c r="Q50"/>
  <c r="Q42"/>
  <c r="Q71"/>
  <c r="Q54"/>
  <c r="Q14"/>
  <c r="R14" s="1"/>
  <c r="U14" s="1"/>
  <c r="Q61"/>
  <c r="R61" s="1"/>
  <c r="U61" s="1"/>
  <c r="Q43"/>
  <c r="Q19"/>
  <c r="Q79"/>
  <c r="Q65"/>
  <c r="Q44"/>
  <c r="Q84"/>
  <c r="Q58"/>
  <c r="Q25"/>
  <c r="Q78"/>
  <c r="Q60"/>
  <c r="R60" s="1"/>
  <c r="U60" s="1"/>
  <c r="Q29"/>
  <c r="Q16"/>
  <c r="Q73"/>
  <c r="R73" s="1"/>
  <c r="U73" s="1"/>
  <c r="Q57"/>
  <c r="Q28"/>
  <c r="Q66"/>
  <c r="Q47"/>
  <c r="Q32"/>
  <c r="Q15"/>
  <c r="Q70"/>
  <c r="Q52"/>
  <c r="Q74"/>
  <c r="Q31"/>
  <c r="Q34"/>
  <c r="Q30"/>
  <c r="Q88"/>
  <c r="Q46"/>
  <c r="Q33"/>
  <c r="Q80"/>
  <c r="Q63"/>
  <c r="R63" s="1"/>
  <c r="U63" s="1"/>
  <c r="Q36"/>
  <c r="Q77"/>
  <c r="R77" s="1"/>
  <c r="Q51"/>
  <c r="Q38"/>
  <c r="Q83"/>
  <c r="Q49"/>
  <c r="Q17"/>
  <c r="Q62"/>
  <c r="Q72"/>
  <c r="Q53"/>
  <c r="Q87"/>
  <c r="Q75"/>
  <c r="Q37"/>
  <c r="Q90"/>
  <c r="Q67"/>
  <c r="Q48"/>
  <c r="Q39"/>
  <c r="Q21"/>
  <c r="Q81"/>
  <c r="Q69"/>
  <c r="Q45"/>
  <c r="Q89"/>
  <c r="Q59"/>
  <c r="Q85"/>
  <c r="Q68"/>
  <c r="Q26"/>
  <c r="Q64"/>
  <c r="Q24"/>
  <c r="Q55"/>
  <c r="R55" s="1"/>
  <c r="Q82"/>
  <c r="Q56"/>
  <c r="R56" s="1"/>
  <c r="U56" s="1"/>
  <c r="Q41"/>
  <c r="Q23"/>
  <c r="N94" i="1"/>
  <c r="O94" s="1"/>
  <c r="P94" s="1"/>
  <c r="Q94" s="1"/>
  <c r="N52"/>
  <c r="O52" s="1"/>
  <c r="P52" s="1"/>
  <c r="Q52" s="1"/>
  <c r="M79"/>
  <c r="M80"/>
  <c r="M81"/>
  <c r="M83"/>
  <c r="M85"/>
  <c r="M86"/>
  <c r="M87"/>
  <c r="M88"/>
  <c r="M89"/>
  <c r="M90"/>
  <c r="M91"/>
  <c r="M92"/>
  <c r="M93"/>
  <c r="M95"/>
  <c r="L79"/>
  <c r="L80"/>
  <c r="L81"/>
  <c r="L83"/>
  <c r="L84"/>
  <c r="L85"/>
  <c r="L86"/>
  <c r="L87"/>
  <c r="L88"/>
  <c r="L89"/>
  <c r="L90"/>
  <c r="L91"/>
  <c r="L92"/>
  <c r="L93"/>
  <c r="L95"/>
  <c r="K79"/>
  <c r="K80"/>
  <c r="K81"/>
  <c r="K83"/>
  <c r="K84"/>
  <c r="K85"/>
  <c r="K86"/>
  <c r="K87"/>
  <c r="K88"/>
  <c r="K89"/>
  <c r="K90"/>
  <c r="K91"/>
  <c r="K92"/>
  <c r="K93"/>
  <c r="K95"/>
  <c r="M63"/>
  <c r="M64"/>
  <c r="M65"/>
  <c r="M66"/>
  <c r="M67"/>
  <c r="M68"/>
  <c r="M69"/>
  <c r="M70"/>
  <c r="M71"/>
  <c r="M72"/>
  <c r="M73"/>
  <c r="M74"/>
  <c r="M75"/>
  <c r="M76"/>
  <c r="M77"/>
  <c r="M78"/>
  <c r="L63"/>
  <c r="L64"/>
  <c r="L65"/>
  <c r="L66"/>
  <c r="L67"/>
  <c r="L68"/>
  <c r="L69"/>
  <c r="L70"/>
  <c r="L71"/>
  <c r="L72"/>
  <c r="L73"/>
  <c r="L74"/>
  <c r="L75"/>
  <c r="L76"/>
  <c r="L77"/>
  <c r="L78"/>
  <c r="K63"/>
  <c r="K64"/>
  <c r="K65"/>
  <c r="K66"/>
  <c r="K67"/>
  <c r="K68"/>
  <c r="K69"/>
  <c r="K70"/>
  <c r="K71"/>
  <c r="K72"/>
  <c r="K73"/>
  <c r="K74"/>
  <c r="K75"/>
  <c r="K76"/>
  <c r="K77"/>
  <c r="K78"/>
  <c r="M51"/>
  <c r="M53"/>
  <c r="M54"/>
  <c r="M55"/>
  <c r="M56"/>
  <c r="M57"/>
  <c r="M58"/>
  <c r="M59"/>
  <c r="M60"/>
  <c r="M61"/>
  <c r="M62"/>
  <c r="L51"/>
  <c r="L53"/>
  <c r="L54"/>
  <c r="L55"/>
  <c r="L56"/>
  <c r="L57"/>
  <c r="L58"/>
  <c r="L59"/>
  <c r="L60"/>
  <c r="L61"/>
  <c r="L62"/>
  <c r="K51"/>
  <c r="K53"/>
  <c r="K54"/>
  <c r="K55"/>
  <c r="K56"/>
  <c r="K57"/>
  <c r="K58"/>
  <c r="K59"/>
  <c r="K60"/>
  <c r="K61"/>
  <c r="K62"/>
  <c r="M14"/>
  <c r="M15"/>
  <c r="M16"/>
  <c r="M17"/>
  <c r="M18"/>
  <c r="M19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6"/>
  <c r="M47"/>
  <c r="M48"/>
  <c r="M49"/>
  <c r="M50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6"/>
  <c r="L47"/>
  <c r="L48"/>
  <c r="L49"/>
  <c r="L5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6"/>
  <c r="K47"/>
  <c r="K48"/>
  <c r="K49"/>
  <c r="K50"/>
  <c r="M13"/>
  <c r="L13"/>
  <c r="K13"/>
  <c r="R23" i="18" l="1"/>
  <c r="U23" s="1"/>
  <c r="R26"/>
  <c r="U26" s="1"/>
  <c r="R89"/>
  <c r="U89" s="1"/>
  <c r="R21"/>
  <c r="R90"/>
  <c r="R53"/>
  <c r="U53" s="1"/>
  <c r="R49"/>
  <c r="U49" s="1"/>
  <c r="R33"/>
  <c r="R34"/>
  <c r="R70"/>
  <c r="U70" s="1"/>
  <c r="R57"/>
  <c r="U57" s="1"/>
  <c r="R58"/>
  <c r="U58" s="1"/>
  <c r="R79"/>
  <c r="U79" s="1"/>
  <c r="R42"/>
  <c r="U42" s="1"/>
  <c r="R82"/>
  <c r="R64"/>
  <c r="U64" s="1"/>
  <c r="R59"/>
  <c r="U59" s="1"/>
  <c r="R81"/>
  <c r="R67"/>
  <c r="U67" s="1"/>
  <c r="R87"/>
  <c r="U87" s="1"/>
  <c r="R17"/>
  <c r="U17" s="1"/>
  <c r="R51"/>
  <c r="U51" s="1"/>
  <c r="R80"/>
  <c r="R30"/>
  <c r="R52"/>
  <c r="U52" s="1"/>
  <c r="R32"/>
  <c r="U32" s="1"/>
  <c r="R28"/>
  <c r="U28" s="1"/>
  <c r="R29"/>
  <c r="U29" s="1"/>
  <c r="R25"/>
  <c r="U25" s="1"/>
  <c r="R65"/>
  <c r="U65" s="1"/>
  <c r="R43"/>
  <c r="U43" s="1"/>
  <c r="R71"/>
  <c r="R24"/>
  <c r="U24" s="1"/>
  <c r="R85"/>
  <c r="U85" s="1"/>
  <c r="R69"/>
  <c r="R48"/>
  <c r="R75"/>
  <c r="R62"/>
  <c r="U62" s="1"/>
  <c r="R38"/>
  <c r="R88"/>
  <c r="U88" s="1"/>
  <c r="R74"/>
  <c r="U74" s="1"/>
  <c r="R15"/>
  <c r="U15" s="1"/>
  <c r="R66"/>
  <c r="U66" s="1"/>
  <c r="R16"/>
  <c r="U16" s="1"/>
  <c r="R78"/>
  <c r="R44"/>
  <c r="R19"/>
  <c r="U19" s="1"/>
  <c r="R54"/>
  <c r="U54" s="1"/>
  <c r="R76"/>
  <c r="U76" s="1"/>
  <c r="R41"/>
  <c r="R68"/>
  <c r="U68" s="1"/>
  <c r="R45"/>
  <c r="U45" s="1"/>
  <c r="R39"/>
  <c r="R37"/>
  <c r="U37" s="1"/>
  <c r="R72"/>
  <c r="U72" s="1"/>
  <c r="R83"/>
  <c r="U83" s="1"/>
  <c r="R36"/>
  <c r="U36" s="1"/>
  <c r="R46"/>
  <c r="U46" s="1"/>
  <c r="R31"/>
  <c r="U31" s="1"/>
  <c r="R47"/>
  <c r="U47" s="1"/>
  <c r="R84"/>
  <c r="R50"/>
  <c r="N16" i="1"/>
  <c r="N14"/>
  <c r="N15"/>
  <c r="S21" i="18" l="1"/>
  <c r="T21" s="1"/>
  <c r="U21" s="1"/>
  <c r="N20" i="1"/>
  <c r="N70"/>
  <c r="N28"/>
  <c r="N25"/>
  <c r="N83" l="1"/>
  <c r="O83" s="1"/>
  <c r="P83" s="1"/>
  <c r="Q83" s="1"/>
  <c r="N87"/>
  <c r="O87" s="1"/>
  <c r="P87" s="1"/>
  <c r="Q87" s="1"/>
  <c r="N46"/>
  <c r="O46" s="1"/>
  <c r="P46" s="1"/>
  <c r="Q46" s="1"/>
  <c r="N19"/>
  <c r="O19" s="1"/>
  <c r="P19" s="1"/>
  <c r="Q19" s="1"/>
  <c r="N54"/>
  <c r="O54" s="1"/>
  <c r="P54" s="1"/>
  <c r="Q54" s="1"/>
  <c r="N79"/>
  <c r="O79" s="1"/>
  <c r="P79" s="1"/>
  <c r="Q79" s="1"/>
  <c r="N71"/>
  <c r="O71" s="1"/>
  <c r="P71" s="1"/>
  <c r="Q71" s="1"/>
  <c r="N26"/>
  <c r="O26" s="1"/>
  <c r="P26" s="1"/>
  <c r="Q26" s="1"/>
  <c r="N38"/>
  <c r="O38" s="1"/>
  <c r="P38" s="1"/>
  <c r="Q38" s="1"/>
  <c r="N68"/>
  <c r="O68" s="1"/>
  <c r="P68" s="1"/>
  <c r="Q68" s="1"/>
  <c r="O28"/>
  <c r="P28" s="1"/>
  <c r="Q28" s="1"/>
  <c r="O70"/>
  <c r="P70" s="1"/>
  <c r="Q70" s="1"/>
  <c r="O25"/>
  <c r="P25" s="1"/>
  <c r="Q25" s="1"/>
  <c r="O20"/>
  <c r="P20" s="1"/>
  <c r="Q20" s="1"/>
  <c r="N37"/>
  <c r="N47"/>
  <c r="N44"/>
  <c r="N75"/>
  <c r="N42"/>
  <c r="N89"/>
  <c r="N30"/>
  <c r="N48"/>
  <c r="N93"/>
  <c r="N21"/>
  <c r="N90"/>
  <c r="N91"/>
  <c r="N43"/>
  <c r="N58"/>
  <c r="N17"/>
  <c r="N56"/>
  <c r="N72"/>
  <c r="N18"/>
  <c r="N31"/>
  <c r="N57"/>
  <c r="N88"/>
  <c r="N64"/>
  <c r="N60"/>
  <c r="N41"/>
  <c r="N35"/>
  <c r="N33"/>
  <c r="N34"/>
  <c r="N36"/>
  <c r="N22"/>
  <c r="N63"/>
  <c r="N92"/>
  <c r="N62"/>
  <c r="N61"/>
  <c r="N77"/>
  <c r="N74"/>
  <c r="N55"/>
  <c r="N86"/>
  <c r="N84"/>
  <c r="N32"/>
  <c r="N76"/>
  <c r="N29"/>
  <c r="N40"/>
  <c r="N85"/>
  <c r="N27"/>
  <c r="N39"/>
  <c r="N53"/>
  <c r="N69"/>
  <c r="N78"/>
  <c r="N59"/>
  <c r="N73"/>
  <c r="N51"/>
  <c r="N81"/>
  <c r="N65"/>
  <c r="N80"/>
  <c r="N67"/>
  <c r="N24"/>
  <c r="N50"/>
  <c r="N66"/>
  <c r="N95"/>
  <c r="N23"/>
  <c r="N49"/>
  <c r="N13"/>
  <c r="O14" l="1"/>
  <c r="P14" s="1"/>
  <c r="Q14" s="1"/>
  <c r="O50"/>
  <c r="P50" s="1"/>
  <c r="Q50" s="1"/>
  <c r="O69"/>
  <c r="P69" s="1"/>
  <c r="Q69" s="1"/>
  <c r="O76"/>
  <c r="P76" s="1"/>
  <c r="Q76" s="1"/>
  <c r="O77"/>
  <c r="P77" s="1"/>
  <c r="Q77" s="1"/>
  <c r="O60"/>
  <c r="P60" s="1"/>
  <c r="Q60" s="1"/>
  <c r="O56"/>
  <c r="P56" s="1"/>
  <c r="Q56" s="1"/>
  <c r="O30"/>
  <c r="P30" s="1"/>
  <c r="Q30" s="1"/>
  <c r="O13"/>
  <c r="P13" s="1"/>
  <c r="Q13" s="1"/>
  <c r="O49"/>
  <c r="P49" s="1"/>
  <c r="Q49" s="1"/>
  <c r="O67"/>
  <c r="P67" s="1"/>
  <c r="Q67" s="1"/>
  <c r="O78"/>
  <c r="P78" s="1"/>
  <c r="Q78" s="1"/>
  <c r="O16"/>
  <c r="P16" s="1"/>
  <c r="Q16" s="1"/>
  <c r="O72"/>
  <c r="P72" s="1"/>
  <c r="Q72" s="1"/>
  <c r="O93"/>
  <c r="P93" s="1"/>
  <c r="Q93" s="1"/>
  <c r="O75"/>
  <c r="P75" s="1"/>
  <c r="Q75" s="1"/>
  <c r="O65"/>
  <c r="P65" s="1"/>
  <c r="Q65" s="1"/>
  <c r="O29"/>
  <c r="P29" s="1"/>
  <c r="Q29" s="1"/>
  <c r="O36"/>
  <c r="P36" s="1"/>
  <c r="Q36" s="1"/>
  <c r="O41"/>
  <c r="P41" s="1"/>
  <c r="Q41" s="1"/>
  <c r="O18"/>
  <c r="P18" s="1"/>
  <c r="Q18" s="1"/>
  <c r="O58"/>
  <c r="P58" s="1"/>
  <c r="Q58" s="1"/>
  <c r="O21"/>
  <c r="P21" s="1"/>
  <c r="Q21" s="1"/>
  <c r="O48"/>
  <c r="P48" s="1"/>
  <c r="Q48" s="1"/>
  <c r="O42"/>
  <c r="P42" s="1"/>
  <c r="Q42" s="1"/>
  <c r="O37"/>
  <c r="P37" s="1"/>
  <c r="Q37" s="1"/>
  <c r="O23"/>
  <c r="P23" s="1"/>
  <c r="Q23" s="1"/>
  <c r="O51"/>
  <c r="P51" s="1"/>
  <c r="Q51" s="1"/>
  <c r="O85"/>
  <c r="P85" s="1"/>
  <c r="Q85" s="1"/>
  <c r="O92"/>
  <c r="P92" s="1"/>
  <c r="Q92" s="1"/>
  <c r="O33"/>
  <c r="P33" s="1"/>
  <c r="Q33" s="1"/>
  <c r="O57"/>
  <c r="P57" s="1"/>
  <c r="Q57" s="1"/>
  <c r="O91"/>
  <c r="P91" s="1"/>
  <c r="Q91" s="1"/>
  <c r="O44"/>
  <c r="P44" s="1"/>
  <c r="Q44" s="1"/>
  <c r="O66"/>
  <c r="P66" s="1"/>
  <c r="Q66" s="1"/>
  <c r="O27"/>
  <c r="P27" s="1"/>
  <c r="Q27" s="1"/>
  <c r="O86"/>
  <c r="P86" s="1"/>
  <c r="Q86" s="1"/>
  <c r="O62"/>
  <c r="P62" s="1"/>
  <c r="Q62" s="1"/>
  <c r="O34"/>
  <c r="P34" s="1"/>
  <c r="Q34" s="1"/>
  <c r="O88"/>
  <c r="P88" s="1"/>
  <c r="Q88" s="1"/>
  <c r="O43"/>
  <c r="P43" s="1"/>
  <c r="Q43" s="1"/>
  <c r="O15"/>
  <c r="P15" s="1"/>
  <c r="Q15" s="1"/>
  <c r="O95"/>
  <c r="P95" s="1"/>
  <c r="Q95" s="1"/>
  <c r="O39"/>
  <c r="P39" s="1"/>
  <c r="Q39" s="1"/>
  <c r="O84"/>
  <c r="P84" s="1"/>
  <c r="Q84" s="1"/>
  <c r="O74"/>
  <c r="P74" s="1"/>
  <c r="Q74" s="1"/>
  <c r="O63"/>
  <c r="P63" s="1"/>
  <c r="Q63" s="1"/>
  <c r="O24"/>
  <c r="P24" s="1"/>
  <c r="Q24" s="1"/>
  <c r="O73"/>
  <c r="P73" s="1"/>
  <c r="Q73" s="1"/>
  <c r="O53"/>
  <c r="P53" s="1"/>
  <c r="Q53" s="1"/>
  <c r="O40"/>
  <c r="P40" s="1"/>
  <c r="Q40" s="1"/>
  <c r="O32"/>
  <c r="P32" s="1"/>
  <c r="Q32" s="1"/>
  <c r="O55"/>
  <c r="P55" s="1"/>
  <c r="Q55" s="1"/>
  <c r="O61"/>
  <c r="P61" s="1"/>
  <c r="Q61" s="1"/>
  <c r="O22"/>
  <c r="P22" s="1"/>
  <c r="Q22" s="1"/>
  <c r="O35"/>
  <c r="P35" s="1"/>
  <c r="Q35" s="1"/>
  <c r="O64"/>
  <c r="P64" s="1"/>
  <c r="Q64" s="1"/>
  <c r="O31"/>
  <c r="P31" s="1"/>
  <c r="Q31" s="1"/>
  <c r="O17"/>
  <c r="P17" s="1"/>
  <c r="Q17" s="1"/>
  <c r="O90"/>
  <c r="P90" s="1"/>
  <c r="Q90" s="1"/>
  <c r="O89"/>
  <c r="P89" s="1"/>
  <c r="Q89" s="1"/>
  <c r="O47"/>
  <c r="P47" s="1"/>
  <c r="Q47" s="1"/>
  <c r="O81"/>
  <c r="P81" s="1"/>
  <c r="Q81" s="1"/>
  <c r="O80"/>
  <c r="P80" s="1"/>
  <c r="Q80" s="1"/>
  <c r="O59"/>
  <c r="P59" s="1"/>
  <c r="Q59" s="1"/>
</calcChain>
</file>

<file path=xl/comments1.xml><?xml version="1.0" encoding="utf-8"?>
<comments xmlns="http://schemas.openxmlformats.org/spreadsheetml/2006/main">
  <authors>
    <author>Author</author>
  </authors>
  <commentList>
    <comment ref="E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<sst xmlns="http://schemas.openxmlformats.org/spreadsheetml/2006/main" count="832" uniqueCount="197">
  <si>
    <t>Recuperarea investiţiei (amortizare) (lei)</t>
  </si>
  <si>
    <t>Cheltuieli de întreţinere curentă, reparaţii curente, reparaţii capitale şi administrare (lei)</t>
  </si>
  <si>
    <t xml:space="preserve">Cota autorităţii  publice </t>
  </si>
  <si>
    <t>Valoare chirie după ponderare rang localităţi (lei)</t>
  </si>
  <si>
    <t>-</t>
  </si>
  <si>
    <t>Aria desfăşurată în mp apartament</t>
  </si>
  <si>
    <t>Chiria netă anuală aferentă apartamentului calculată fără criterii de ponderare (lei)</t>
  </si>
  <si>
    <t>Chiria lunară  (lei)</t>
  </si>
  <si>
    <t>Valoare chirie lunară după ponderare venituri (lei)</t>
  </si>
  <si>
    <t>AL.SERELOR</t>
  </si>
  <si>
    <t>2B</t>
  </si>
  <si>
    <t>A</t>
  </si>
  <si>
    <t>P</t>
  </si>
  <si>
    <t>83.85</t>
  </si>
  <si>
    <t>65.61</t>
  </si>
  <si>
    <t>83.71</t>
  </si>
  <si>
    <t>B</t>
  </si>
  <si>
    <t>52.55</t>
  </si>
  <si>
    <t>63.00</t>
  </si>
  <si>
    <t>65.47</t>
  </si>
  <si>
    <t>2C</t>
  </si>
  <si>
    <t>AL. MĂRĂŞTI</t>
  </si>
  <si>
    <t>82.04</t>
  </si>
  <si>
    <t xml:space="preserve"> 57.72</t>
  </si>
  <si>
    <t>C</t>
  </si>
  <si>
    <t>D</t>
  </si>
  <si>
    <t>Adresă imobil</t>
  </si>
  <si>
    <t>Nr.</t>
  </si>
  <si>
    <t>Sc</t>
  </si>
  <si>
    <t>Et</t>
  </si>
  <si>
    <t>Ap.</t>
  </si>
  <si>
    <t>Nr. camere</t>
  </si>
  <si>
    <t>Nivelul maxim al chiriei (lei)</t>
  </si>
  <si>
    <t>Nr. crt.</t>
  </si>
  <si>
    <t>PRIMĂRIA MUNICIPIULUI BAIA MARE</t>
  </si>
  <si>
    <t>DIRECȚIA GENERALĂ ADMINISTRAȚIE PUBLICĂ</t>
  </si>
  <si>
    <t>DIRECȚIA PATRIMONIU</t>
  </si>
  <si>
    <t>SERVICIUL CONTRACTE IMOBILIARE</t>
  </si>
  <si>
    <t>Întocmit</t>
  </si>
  <si>
    <t>Data scadentă a chiriei</t>
  </si>
  <si>
    <t>OBS:</t>
  </si>
  <si>
    <t>Ec. Dredean Erika</t>
  </si>
  <si>
    <t>Persoanele scutite de la plata chiriei conform art.20 din Legea nr.448/2016 privind protecția și promovarea persoanelor cu handicap</t>
  </si>
  <si>
    <t>Inspector principal</t>
  </si>
  <si>
    <t>Jur. Vaum Iosif-Samir</t>
  </si>
  <si>
    <t>Şef Serviciu Contracte Imobiliare</t>
  </si>
  <si>
    <t>Jur. Gligan Vasile-Cameliu</t>
  </si>
  <si>
    <t>Valoare de învestiție a locuinței</t>
  </si>
  <si>
    <t>3= 2:60 ani</t>
  </si>
  <si>
    <t>4= 2 x 1,5%</t>
  </si>
  <si>
    <t>5=2x0,5%</t>
  </si>
  <si>
    <t>6=3+4+5</t>
  </si>
  <si>
    <t>7=6:12</t>
  </si>
  <si>
    <t>8=7x0,8</t>
  </si>
  <si>
    <t>9= 8x0,80 sau  9=8x0,90 sau 9=8x1,00</t>
  </si>
  <si>
    <t>sunt marcate în tabel cu "0 " la coloane 10, 11, 12</t>
  </si>
  <si>
    <t xml:space="preserve">Director General </t>
  </si>
  <si>
    <t>Direcţia Generală Administraţie Publică</t>
  </si>
  <si>
    <t xml:space="preserve">Recuperarea investiției din chiria lunară </t>
  </si>
  <si>
    <t>Nr./data contract de închiriere</t>
  </si>
  <si>
    <t>TABEL PRIVIND RECALCULAREA CHIRIILOR LA LOCUINȚELE PENTRU TINERI</t>
  </si>
  <si>
    <t>DESTINATE ÎNCHIRIERII, CONSTRUITE PRIN A.N.L. SITUATE ÎN MUNICIPIUL BAIA MARE</t>
  </si>
  <si>
    <t>ANEXA NR.3 LA HCL NR._____/2021</t>
  </si>
  <si>
    <t>PENTRU CHIRIAȘII LA CARE EXPIRĂ CONTRACTELE DE ÎNCHIRIERE ÎN 31.12.2021</t>
  </si>
  <si>
    <t xml:space="preserve">Direcţia Patrimoniu                                            </t>
  </si>
  <si>
    <t xml:space="preserve">Dir.ex. Jur. Cozma Erica-Laura                       </t>
  </si>
  <si>
    <t>COȚOFAN AGNETA RAMONA</t>
  </si>
  <si>
    <t>DOBROIU FLORIN MIRCEA</t>
  </si>
  <si>
    <t>CIRT CIPRIAN CRINU</t>
  </si>
  <si>
    <t>IASZBERENYI ANA MARIA</t>
  </si>
  <si>
    <t>MILIAN  CRISTINA MIHAELA</t>
  </si>
  <si>
    <t>BODEA BIANCA TEODORA</t>
  </si>
  <si>
    <t>MICLĂUS CIPRIAN FLAVIU</t>
  </si>
  <si>
    <t>NASAUDEAN CECILIA CRISTINA</t>
  </si>
  <si>
    <t>COTET  ALINA CAMELIA</t>
  </si>
  <si>
    <t>PAP EMILIA PARASCA</t>
  </si>
  <si>
    <t>CÎMPAN RADU PETRU</t>
  </si>
  <si>
    <t>DRAGOMIR RAMONA</t>
  </si>
  <si>
    <t>SAV IULIU DORU</t>
  </si>
  <si>
    <t>BURCSA MATEI</t>
  </si>
  <si>
    <t>MIHALCICI MARIUS DĂNUŢ</t>
  </si>
  <si>
    <t>BAGHIU FLORIN GABRIEL</t>
  </si>
  <si>
    <t>STIMPAR DANIEL</t>
  </si>
  <si>
    <t>LAURIUC DAN CIPRIAN</t>
  </si>
  <si>
    <t>SFARA NICOLETA ANDREEA</t>
  </si>
  <si>
    <t>GAVRILOAIA VASILE CLAUDIU</t>
  </si>
  <si>
    <t>OCHEA PETRE EMIL</t>
  </si>
  <si>
    <t>SILAGHI CLAUDIA ADRIANA</t>
  </si>
  <si>
    <t>DAN ADRIAN MARIAN</t>
  </si>
  <si>
    <t>MEZEA EUGEN</t>
  </si>
  <si>
    <t>SUCIU LAURA LINA</t>
  </si>
  <si>
    <t>TEMLE LAURA LĂCRĂMIOARA</t>
  </si>
  <si>
    <t>FERICEAN CAMELIA MARINELA</t>
  </si>
  <si>
    <t>CUCIULATAN MARIUS</t>
  </si>
  <si>
    <t>SATMARI CONSTANTIN VIOREL</t>
  </si>
  <si>
    <t>MARC LUCREŢIA CĂTĂLINA</t>
  </si>
  <si>
    <t>MURESAN SORINA MARIANA</t>
  </si>
  <si>
    <t>MAGYARI NOEMI MIHAELA</t>
  </si>
  <si>
    <t>COTOFAN IOAN FLORIN ALEXANDRU</t>
  </si>
  <si>
    <t>MIC BOGDAN-MIHAI</t>
  </si>
  <si>
    <t>LEGMAN LUIZA MARIA</t>
  </si>
  <si>
    <t>MÂNDRU VICU ADRIAN</t>
  </si>
  <si>
    <t>IGEL AURELIA</t>
  </si>
  <si>
    <t>AFODORCEI FLORIN COSTEL</t>
  </si>
  <si>
    <t>COŞAR EMILIA</t>
  </si>
  <si>
    <t>CUCEVAN MONIKA TUNDE</t>
  </si>
  <si>
    <t>HORDĂU IONEL CLAUDIU</t>
  </si>
  <si>
    <t>BLANDU MANUELA</t>
  </si>
  <si>
    <t>SABĂU MARIOARA</t>
  </si>
  <si>
    <t>SUCIU DANIEL OLIMPIU</t>
  </si>
  <si>
    <t>CARDOS ANAMARIA ANCUTA</t>
  </si>
  <si>
    <t>ACHIM SUZANA RAMONA</t>
  </si>
  <si>
    <t>DUMITRESCU RAUL SEBASTIAN</t>
  </si>
  <si>
    <t>PITIŞ RADU</t>
  </si>
  <si>
    <t>MATEI VASILE OVIDIU</t>
  </si>
  <si>
    <t>PITIŞ CRISTINA</t>
  </si>
  <si>
    <t>PODINA CIPRIAN ADRIAN</t>
  </si>
  <si>
    <t>BILT DORINEL IONEL</t>
  </si>
  <si>
    <t>DENUT ANAMARIA-CAMELIA</t>
  </si>
  <si>
    <t>CADAR ALEXANDRU SEBASTIAN</t>
  </si>
  <si>
    <t>NEUSCHLI MARIUS LUCIAN</t>
  </si>
  <si>
    <t>CHIRIGUT FLORIN MIREL</t>
  </si>
  <si>
    <t>CLEJAN ELISABETA</t>
  </si>
  <si>
    <t>STOICA IOAN MARIUS</t>
  </si>
  <si>
    <t>VIDA MARIAN MIRCEA</t>
  </si>
  <si>
    <t>PAŞCUŢĂ IRINA AMALIA</t>
  </si>
  <si>
    <t>TUNS DORU GHEORGHE</t>
  </si>
  <si>
    <t>FĂNĂŢAN MELINDA</t>
  </si>
  <si>
    <t>CZEGENYI ROBERT SANDOR</t>
  </si>
  <si>
    <t>BALINT EUGENIA MELANIA</t>
  </si>
  <si>
    <t>WALDHUTTER ADRIAN</t>
  </si>
  <si>
    <t>BUCISAN RAMONA SONIA</t>
  </si>
  <si>
    <t>POPTILE ADRIAN</t>
  </si>
  <si>
    <t>COJOCARU BOGDAN MARIAN</t>
  </si>
  <si>
    <t>METAC FLORICA SANDA</t>
  </si>
  <si>
    <t>INDRECAN ANA CORNELIA</t>
  </si>
  <si>
    <t>SVAB MICA VIORICA</t>
  </si>
  <si>
    <t>PODINA MARIUS VALENTIN</t>
  </si>
  <si>
    <t>KOKA CLAUDIA LOREDANA</t>
  </si>
  <si>
    <t>CORJUC CIPRIAN</t>
  </si>
  <si>
    <t>DULA MATILDA FLORICA</t>
  </si>
  <si>
    <t>SAS ILDIKO</t>
  </si>
  <si>
    <t>BUMB TEODORU GABRIEL</t>
  </si>
  <si>
    <t>APAN EMILIA ALINA</t>
  </si>
  <si>
    <t>BARLEA VASILE LIVIU</t>
  </si>
  <si>
    <t>BAZGĂU MIRCEA DOREL</t>
  </si>
  <si>
    <t>ANTONICĂ SORANA FLORENTINA</t>
  </si>
  <si>
    <t>CZIBERE ADRIANA CORNELIA</t>
  </si>
  <si>
    <t>neinchiriat</t>
  </si>
  <si>
    <t>7¹</t>
  </si>
  <si>
    <t>RÎPĂ IOSIF VASILE</t>
  </si>
  <si>
    <t>Titular contract</t>
  </si>
  <si>
    <t>Persoanele scutite de la plata chiriei conform art.20 din Legea nr.448/2016 privind protecția și promovarea persoanelor cu handicap sunt marcate în tabel cu "0 " la coloane 10, 11, 12</t>
  </si>
  <si>
    <t>POP EMESE ENIKO</t>
  </si>
  <si>
    <t>CSOMAI NICOLAE</t>
  </si>
  <si>
    <t>MAIOR ZOLTAN CSABA</t>
  </si>
  <si>
    <t>ANGHELESCU ANDREEA CLAUDIA</t>
  </si>
  <si>
    <t>SAMU RUDOLF</t>
  </si>
  <si>
    <t>NEGOIȚĂ MIRELA CRINA DORA</t>
  </si>
  <si>
    <t>CÎMPEAN VASILE IOAN</t>
  </si>
  <si>
    <t>SASU ADRIAN IONUȚ</t>
  </si>
  <si>
    <t>COMAN RAMONA CARMEN</t>
  </si>
  <si>
    <t>ALEEA SERELOR</t>
  </si>
  <si>
    <t>ALEEA MĂRĂŞTI</t>
  </si>
  <si>
    <r>
      <t>7</t>
    </r>
    <r>
      <rPr>
        <sz val="10"/>
        <color theme="1"/>
        <rFont val="Calibri"/>
        <family val="2"/>
      </rPr>
      <t>²</t>
    </r>
  </si>
  <si>
    <t>7¹ = 7 x 16,37%</t>
  </si>
  <si>
    <t>Chiria netă anuală 2023 aferentă   apartamentului calculată fără criterii de ponderare (lei) actualizată cu rata inflației</t>
  </si>
  <si>
    <t>Chiria netă anuală 2024 aferentă  apartamentului calculată fără criterii de ponderare (lei) actualizată cu rata inflației</t>
  </si>
  <si>
    <t>POP ANUTA VIORICA</t>
  </si>
  <si>
    <t>CHERNICIUC CONSTANTIN</t>
  </si>
  <si>
    <t xml:space="preserve">BABICIU FLORENTINA-MARIANA </t>
  </si>
  <si>
    <t>58.35</t>
  </si>
  <si>
    <t>Chiria netă anuală 2025 aferentă  apartamentului calculată fără criterii de ponderare (lei) actualizată cu rata inflației</t>
  </si>
  <si>
    <t>7² = 7¹ x 6,61%</t>
  </si>
  <si>
    <r>
      <t>7</t>
    </r>
    <r>
      <rPr>
        <sz val="10"/>
        <rFont val="Calibri"/>
        <family val="2"/>
      </rPr>
      <t>³</t>
    </r>
  </si>
  <si>
    <r>
      <t>7</t>
    </r>
    <r>
      <rPr>
        <sz val="10"/>
        <rFont val="Calibri"/>
        <family val="2"/>
      </rPr>
      <t>³</t>
    </r>
    <r>
      <rPr>
        <sz val="10"/>
        <rFont val="Arial"/>
        <family val="2"/>
      </rPr>
      <t xml:space="preserve"> = 7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x 5,14%</t>
    </r>
  </si>
  <si>
    <t xml:space="preserve">PAP CĂTĂLIN-VALER-VASILE </t>
  </si>
  <si>
    <t xml:space="preserve">MUREȘAN LOREDANA-MARIA-DENISA </t>
  </si>
  <si>
    <t>URDĂ CRISTIAN LAURENȚIU</t>
  </si>
  <si>
    <t xml:space="preserve">DOBROIU FLORIN MIRCEA </t>
  </si>
  <si>
    <t>Chiria netă anuală 2026 aferentă  apartamentului calculată fără criterii de ponderare (lei) actualizată cu rata inflației</t>
  </si>
  <si>
    <t>7⁴</t>
  </si>
  <si>
    <t>8=7⁴x0,8</t>
  </si>
  <si>
    <t>BLANDU (SIMA) MANUELA</t>
  </si>
  <si>
    <t>TABEL PRIVIND ACTUALIZAREA ANUALĂ A CUANTUMULUI CHIRIILOR CU RATA INFLAȚIEI PENTRU ANUL 2026 LA LOCUINȚELE PENTRU TINERI</t>
  </si>
  <si>
    <t>ANEXA NR.1 LA H.C.L. NR.________/2026</t>
  </si>
  <si>
    <r>
      <t>7⁴ = 7</t>
    </r>
    <r>
      <rPr>
        <sz val="10"/>
        <rFont val="Calibri"/>
        <family val="2"/>
      </rPr>
      <t>³</t>
    </r>
    <r>
      <rPr>
        <sz val="10"/>
        <rFont val="Arial"/>
        <family val="2"/>
      </rPr>
      <t xml:space="preserve"> x 9,69%</t>
    </r>
  </si>
  <si>
    <t>DULA (POP) LENUTA LACRAMIOARA</t>
  </si>
  <si>
    <t>ARDELEAN ANAMARIA-CAMELIA</t>
  </si>
  <si>
    <t>PENTRU CHIRIAȘII DIN ALEEA SERELOR NR.2B, ALEEA SERELOR NR.2C, ALEEA MĂRĂȘTI NR.16</t>
  </si>
  <si>
    <t>Jur. Erica-Laura Cozma</t>
  </si>
  <si>
    <t>Jur. Narița Florina-Vasilica</t>
  </si>
  <si>
    <t>Întocmit,</t>
  </si>
  <si>
    <t xml:space="preserve">Director Executiv Direcția Patrimoniu </t>
  </si>
  <si>
    <t>Inspector superior</t>
  </si>
  <si>
    <t>Vizat,</t>
  </si>
  <si>
    <t>Verificat,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</si>
</sst>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center" wrapText="1"/>
    </xf>
    <xf numFmtId="9" fontId="2" fillId="0" borderId="0" xfId="0" applyNumberFormat="1" applyFont="1" applyFill="1" applyAlignment="1">
      <alignment horizontal="right"/>
    </xf>
    <xf numFmtId="4" fontId="4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9" fontId="2" fillId="2" borderId="0" xfId="0" applyNumberFormat="1" applyFont="1" applyFill="1" applyAlignment="1">
      <alignment horizontal="right"/>
    </xf>
    <xf numFmtId="4" fontId="4" fillId="2" borderId="1" xfId="0" applyNumberFormat="1" applyFont="1" applyFill="1" applyBorder="1" applyAlignment="1">
      <alignment horizontal="left" vertical="center"/>
    </xf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3" fillId="0" borderId="0" xfId="0" applyNumberFormat="1" applyFont="1"/>
    <xf numFmtId="2" fontId="2" fillId="3" borderId="0" xfId="0" applyNumberFormat="1" applyFon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4" borderId="0" xfId="0" applyFont="1" applyFill="1"/>
    <xf numFmtId="0" fontId="2" fillId="4" borderId="0" xfId="0" applyFont="1" applyFill="1" applyBorder="1"/>
    <xf numFmtId="0" fontId="2" fillId="5" borderId="0" xfId="0" applyFont="1" applyFill="1"/>
    <xf numFmtId="0" fontId="7" fillId="4" borderId="0" xfId="0" applyFont="1" applyFill="1"/>
    <xf numFmtId="2" fontId="2" fillId="0" borderId="0" xfId="0" applyNumberFormat="1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Fill="1"/>
    <xf numFmtId="4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left" vertical="center"/>
    </xf>
    <xf numFmtId="14" fontId="2" fillId="0" borderId="0" xfId="0" applyNumberFormat="1" applyFont="1" applyFill="1" applyBorder="1"/>
    <xf numFmtId="1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14" fontId="7" fillId="0" borderId="0" xfId="0" applyNumberFormat="1" applyFont="1" applyFill="1"/>
    <xf numFmtId="0" fontId="2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4" fontId="2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L122"/>
  <sheetViews>
    <sheetView topLeftCell="C4" zoomScaleSheetLayoutView="95" workbookViewId="0">
      <selection activeCell="T46" sqref="T46"/>
    </sheetView>
  </sheetViews>
  <sheetFormatPr defaultRowHeight="12.75"/>
  <cols>
    <col min="1" max="1" width="3.28515625" style="4" customWidth="1"/>
    <col min="2" max="2" width="13.140625" style="2" customWidth="1"/>
    <col min="3" max="3" width="4.140625" style="2" customWidth="1"/>
    <col min="4" max="4" width="3.140625" style="2" customWidth="1"/>
    <col min="5" max="5" width="2.5703125" style="2" bestFit="1" customWidth="1"/>
    <col min="6" max="6" width="3.42578125" style="2" bestFit="1" customWidth="1"/>
    <col min="7" max="7" width="29.5703125" style="6" customWidth="1"/>
    <col min="8" max="8" width="3.7109375" style="2" customWidth="1"/>
    <col min="9" max="9" width="7.85546875" style="2" customWidth="1"/>
    <col min="10" max="10" width="10.28515625" style="19" customWidth="1"/>
    <col min="11" max="11" width="11.85546875" style="4" customWidth="1"/>
    <col min="12" max="12" width="11.140625" style="4" bestFit="1" customWidth="1"/>
    <col min="13" max="13" width="10.5703125" style="4" customWidth="1"/>
    <col min="14" max="14" width="13.42578125" style="2" bestFit="1" customWidth="1"/>
    <col min="15" max="15" width="9.140625" style="2" customWidth="1"/>
    <col min="16" max="16" width="12" style="2" customWidth="1"/>
    <col min="17" max="17" width="11.7109375" style="43" customWidth="1"/>
    <col min="18" max="18" width="9.140625" style="4" customWidth="1"/>
    <col min="19" max="19" width="7.7109375" style="4" customWidth="1"/>
    <col min="20" max="20" width="9.28515625" style="14" bestFit="1" customWidth="1"/>
    <col min="21" max="21" width="9.140625" style="15"/>
    <col min="22" max="16384" width="9.140625" style="2"/>
  </cols>
  <sheetData>
    <row r="1" spans="1:21" s="1" customFormat="1">
      <c r="A1" s="5" t="s">
        <v>34</v>
      </c>
      <c r="G1" s="6"/>
      <c r="J1" s="7"/>
      <c r="K1" s="8"/>
      <c r="L1" s="8"/>
      <c r="M1" s="8"/>
      <c r="O1" s="1" t="s">
        <v>62</v>
      </c>
      <c r="Q1" s="9"/>
      <c r="R1" s="8"/>
      <c r="S1" s="8"/>
      <c r="T1" s="10"/>
      <c r="U1" s="11"/>
    </row>
    <row r="2" spans="1:21" s="12" customFormat="1">
      <c r="A2" s="5" t="s">
        <v>35</v>
      </c>
      <c r="G2" s="6"/>
      <c r="J2" s="7"/>
      <c r="K2" s="5"/>
      <c r="L2" s="5"/>
      <c r="M2" s="5"/>
      <c r="Q2" s="13"/>
      <c r="R2" s="5"/>
      <c r="S2" s="8"/>
      <c r="T2" s="10"/>
      <c r="U2" s="11"/>
    </row>
    <row r="3" spans="1:21" s="12" customFormat="1">
      <c r="A3" s="5" t="s">
        <v>36</v>
      </c>
      <c r="G3" s="6"/>
      <c r="J3" s="7"/>
      <c r="K3" s="5"/>
      <c r="L3" s="5"/>
      <c r="M3" s="5"/>
      <c r="Q3" s="13"/>
      <c r="R3" s="5"/>
      <c r="S3" s="8"/>
      <c r="T3" s="10"/>
      <c r="U3" s="11"/>
    </row>
    <row r="4" spans="1:21" s="12" customFormat="1">
      <c r="A4" s="5" t="s">
        <v>37</v>
      </c>
      <c r="G4" s="6"/>
      <c r="J4" s="7"/>
      <c r="K4" s="5"/>
      <c r="L4" s="5"/>
      <c r="M4" s="5"/>
      <c r="Q4" s="13"/>
      <c r="R4" s="5"/>
      <c r="S4" s="8"/>
      <c r="T4" s="10"/>
      <c r="U4" s="11"/>
    </row>
    <row r="6" spans="1:21">
      <c r="G6" s="4"/>
      <c r="H6" s="8"/>
      <c r="I6" s="8"/>
      <c r="J6" s="8"/>
      <c r="K6" s="8"/>
      <c r="L6" s="8"/>
      <c r="M6" s="8"/>
      <c r="N6" s="8" t="s">
        <v>60</v>
      </c>
      <c r="O6" s="8"/>
      <c r="P6" s="8"/>
      <c r="Q6" s="8"/>
    </row>
    <row r="7" spans="1:21">
      <c r="G7" s="2"/>
      <c r="H7" s="12"/>
      <c r="I7" s="1"/>
      <c r="J7" s="1"/>
      <c r="K7" s="1"/>
      <c r="L7" s="1"/>
      <c r="M7" s="1"/>
      <c r="N7" s="8" t="s">
        <v>61</v>
      </c>
      <c r="O7" s="8"/>
      <c r="P7" s="8"/>
      <c r="Q7" s="8"/>
    </row>
    <row r="8" spans="1:21">
      <c r="G8" s="2"/>
      <c r="H8" s="12"/>
      <c r="I8" s="1"/>
      <c r="J8" s="1"/>
      <c r="K8" s="1"/>
      <c r="L8" s="1"/>
      <c r="M8" s="1"/>
      <c r="N8" s="44" t="s">
        <v>63</v>
      </c>
      <c r="O8" s="8"/>
      <c r="P8" s="8"/>
      <c r="Q8" s="8"/>
    </row>
    <row r="9" spans="1:21">
      <c r="G9" s="2"/>
      <c r="H9" s="12"/>
      <c r="I9" s="1"/>
      <c r="J9" s="1"/>
      <c r="K9" s="1"/>
      <c r="L9" s="1"/>
      <c r="M9" s="1"/>
      <c r="N9" s="8"/>
      <c r="O9" s="8"/>
      <c r="P9" s="8"/>
      <c r="Q9" s="8"/>
    </row>
    <row r="10" spans="1:21" s="4" customFormat="1" ht="114.75">
      <c r="A10" s="16" t="s">
        <v>33</v>
      </c>
      <c r="B10" s="17" t="s">
        <v>26</v>
      </c>
      <c r="C10" s="17" t="s">
        <v>27</v>
      </c>
      <c r="D10" s="17" t="s">
        <v>28</v>
      </c>
      <c r="E10" s="17" t="s">
        <v>29</v>
      </c>
      <c r="F10" s="17" t="s">
        <v>30</v>
      </c>
      <c r="G10" s="16" t="s">
        <v>59</v>
      </c>
      <c r="H10" s="17" t="s">
        <v>31</v>
      </c>
      <c r="I10" s="16" t="s">
        <v>5</v>
      </c>
      <c r="J10" s="16" t="s">
        <v>47</v>
      </c>
      <c r="K10" s="16" t="s">
        <v>0</v>
      </c>
      <c r="L10" s="16" t="s">
        <v>1</v>
      </c>
      <c r="M10" s="16" t="s">
        <v>2</v>
      </c>
      <c r="N10" s="16" t="s">
        <v>6</v>
      </c>
      <c r="O10" s="16" t="s">
        <v>7</v>
      </c>
      <c r="P10" s="16" t="s">
        <v>3</v>
      </c>
      <c r="Q10" s="18" t="s">
        <v>8</v>
      </c>
      <c r="R10" s="16" t="s">
        <v>32</v>
      </c>
      <c r="S10" s="16" t="s">
        <v>39</v>
      </c>
      <c r="T10" s="18" t="s">
        <v>58</v>
      </c>
      <c r="U10" s="19"/>
    </row>
    <row r="11" spans="1:21" s="4" customFormat="1">
      <c r="A11" s="17">
        <v>0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20">
        <v>0</v>
      </c>
      <c r="H11" s="17">
        <v>0</v>
      </c>
      <c r="I11" s="16">
        <v>1</v>
      </c>
      <c r="J11" s="21">
        <v>2</v>
      </c>
      <c r="K11" s="17">
        <v>3</v>
      </c>
      <c r="L11" s="17">
        <v>4</v>
      </c>
      <c r="M11" s="17">
        <v>5</v>
      </c>
      <c r="N11" s="17">
        <v>6</v>
      </c>
      <c r="O11" s="17">
        <v>7</v>
      </c>
      <c r="P11" s="17">
        <v>8</v>
      </c>
      <c r="Q11" s="22">
        <v>9</v>
      </c>
      <c r="R11" s="17">
        <v>10</v>
      </c>
      <c r="S11" s="17">
        <v>11</v>
      </c>
      <c r="T11" s="22">
        <v>12</v>
      </c>
      <c r="U11" s="19"/>
    </row>
    <row r="12" spans="1:21" s="4" customFormat="1" ht="63.75">
      <c r="A12" s="17">
        <v>0</v>
      </c>
      <c r="B12" s="17" t="s">
        <v>4</v>
      </c>
      <c r="C12" s="17" t="s">
        <v>4</v>
      </c>
      <c r="D12" s="17" t="s">
        <v>4</v>
      </c>
      <c r="E12" s="17" t="s">
        <v>4</v>
      </c>
      <c r="F12" s="17" t="s">
        <v>4</v>
      </c>
      <c r="G12" s="20"/>
      <c r="H12" s="17" t="s">
        <v>4</v>
      </c>
      <c r="I12" s="16" t="s">
        <v>4</v>
      </c>
      <c r="J12" s="17" t="s">
        <v>4</v>
      </c>
      <c r="K12" s="17" t="s">
        <v>48</v>
      </c>
      <c r="L12" s="17" t="s">
        <v>49</v>
      </c>
      <c r="M12" s="17" t="s">
        <v>50</v>
      </c>
      <c r="N12" s="17" t="s">
        <v>51</v>
      </c>
      <c r="O12" s="17" t="s">
        <v>52</v>
      </c>
      <c r="P12" s="17" t="s">
        <v>53</v>
      </c>
      <c r="Q12" s="18" t="s">
        <v>54</v>
      </c>
      <c r="R12" s="17"/>
      <c r="S12" s="17"/>
      <c r="T12" s="23"/>
      <c r="U12" s="19"/>
    </row>
    <row r="13" spans="1:21">
      <c r="A13" s="20">
        <v>1</v>
      </c>
      <c r="B13" s="24" t="s">
        <v>9</v>
      </c>
      <c r="C13" s="25" t="s">
        <v>10</v>
      </c>
      <c r="D13" s="24" t="s">
        <v>11</v>
      </c>
      <c r="E13" s="26" t="s">
        <v>12</v>
      </c>
      <c r="F13" s="26">
        <v>1</v>
      </c>
      <c r="G13" s="47" t="s">
        <v>67</v>
      </c>
      <c r="H13" s="24">
        <v>2</v>
      </c>
      <c r="I13" s="24" t="s">
        <v>13</v>
      </c>
      <c r="J13" s="27">
        <v>126379.95</v>
      </c>
      <c r="K13" s="23">
        <f>J13/60</f>
        <v>2106.3325</v>
      </c>
      <c r="L13" s="23">
        <f>J13*1.5%</f>
        <v>1895.6992499999999</v>
      </c>
      <c r="M13" s="23">
        <f>J13*0.5%</f>
        <v>631.89975000000004</v>
      </c>
      <c r="N13" s="23">
        <f>K13+L13+M13</f>
        <v>4633.9315000000006</v>
      </c>
      <c r="O13" s="23">
        <f>N13/12</f>
        <v>386.16095833333338</v>
      </c>
      <c r="P13" s="23">
        <f>O13*0.8</f>
        <v>308.92876666666672</v>
      </c>
      <c r="Q13" s="23">
        <f>P13*0.9</f>
        <v>278.03589000000005</v>
      </c>
      <c r="R13" s="17">
        <v>278</v>
      </c>
      <c r="S13" s="17">
        <v>25</v>
      </c>
      <c r="T13" s="23">
        <f>R13*45.46%</f>
        <v>126.3788</v>
      </c>
      <c r="U13" s="28"/>
    </row>
    <row r="14" spans="1:21">
      <c r="A14" s="20">
        <v>2</v>
      </c>
      <c r="B14" s="24" t="s">
        <v>9</v>
      </c>
      <c r="C14" s="25" t="s">
        <v>10</v>
      </c>
      <c r="D14" s="24" t="s">
        <v>11</v>
      </c>
      <c r="E14" s="26" t="s">
        <v>12</v>
      </c>
      <c r="F14" s="26">
        <v>2</v>
      </c>
      <c r="G14" s="47" t="s">
        <v>68</v>
      </c>
      <c r="H14" s="24">
        <v>1</v>
      </c>
      <c r="I14" s="24" t="s">
        <v>14</v>
      </c>
      <c r="J14" s="27">
        <v>99155.18</v>
      </c>
      <c r="K14" s="23">
        <f t="shared" ref="K14:K68" si="0">J14/60</f>
        <v>1652.5863333333332</v>
      </c>
      <c r="L14" s="23">
        <f t="shared" ref="L14:L68" si="1">J14*1.5%</f>
        <v>1487.3276999999998</v>
      </c>
      <c r="M14" s="23">
        <f t="shared" ref="M14:M68" si="2">J14*0.5%</f>
        <v>495.77589999999998</v>
      </c>
      <c r="N14" s="23">
        <f>K14+L14+M14</f>
        <v>3635.6899333333331</v>
      </c>
      <c r="O14" s="23">
        <f t="shared" ref="O14:O23" si="3">N14/12</f>
        <v>302.97416111111107</v>
      </c>
      <c r="P14" s="23">
        <f t="shared" ref="P14:P68" si="4">O14*0.8</f>
        <v>242.37932888888886</v>
      </c>
      <c r="Q14" s="23">
        <f>P14*0.8</f>
        <v>193.90346311111111</v>
      </c>
      <c r="R14" s="17">
        <v>132</v>
      </c>
      <c r="S14" s="17">
        <v>25</v>
      </c>
      <c r="T14" s="23">
        <f t="shared" ref="T14:T68" si="5">R14*45.46%</f>
        <v>60.007199999999997</v>
      </c>
      <c r="U14" s="28"/>
    </row>
    <row r="15" spans="1:21">
      <c r="A15" s="20">
        <v>3</v>
      </c>
      <c r="B15" s="24" t="s">
        <v>9</v>
      </c>
      <c r="C15" s="25" t="s">
        <v>10</v>
      </c>
      <c r="D15" s="24" t="s">
        <v>11</v>
      </c>
      <c r="E15" s="26" t="s">
        <v>12</v>
      </c>
      <c r="F15" s="26">
        <v>3</v>
      </c>
      <c r="G15" s="47" t="s">
        <v>69</v>
      </c>
      <c r="H15" s="24">
        <v>2</v>
      </c>
      <c r="I15" s="24" t="s">
        <v>15</v>
      </c>
      <c r="J15" s="27">
        <v>126379.95</v>
      </c>
      <c r="K15" s="23">
        <f t="shared" si="0"/>
        <v>2106.3325</v>
      </c>
      <c r="L15" s="23">
        <f t="shared" si="1"/>
        <v>1895.6992499999999</v>
      </c>
      <c r="M15" s="23">
        <f t="shared" si="2"/>
        <v>631.89975000000004</v>
      </c>
      <c r="N15" s="23">
        <f>K15+L15+M15</f>
        <v>4633.9315000000006</v>
      </c>
      <c r="O15" s="23">
        <f t="shared" si="3"/>
        <v>386.16095833333338</v>
      </c>
      <c r="P15" s="23">
        <f t="shared" si="4"/>
        <v>308.92876666666672</v>
      </c>
      <c r="Q15" s="23">
        <f>P15*0.9</f>
        <v>278.03589000000005</v>
      </c>
      <c r="R15" s="17">
        <v>278</v>
      </c>
      <c r="S15" s="17">
        <v>25</v>
      </c>
      <c r="T15" s="23">
        <f t="shared" si="5"/>
        <v>126.3788</v>
      </c>
      <c r="U15" s="28"/>
    </row>
    <row r="16" spans="1:21" s="61" customFormat="1">
      <c r="A16" s="51">
        <v>4</v>
      </c>
      <c r="B16" s="52" t="s">
        <v>9</v>
      </c>
      <c r="C16" s="62" t="s">
        <v>10</v>
      </c>
      <c r="D16" s="52" t="s">
        <v>11</v>
      </c>
      <c r="E16" s="55">
        <v>1</v>
      </c>
      <c r="F16" s="55">
        <v>4</v>
      </c>
      <c r="G16" s="63" t="s">
        <v>70</v>
      </c>
      <c r="H16" s="52">
        <v>2</v>
      </c>
      <c r="I16" s="52" t="s">
        <v>13</v>
      </c>
      <c r="J16" s="57">
        <v>126379.95</v>
      </c>
      <c r="K16" s="58">
        <f t="shared" si="0"/>
        <v>2106.3325</v>
      </c>
      <c r="L16" s="58">
        <f t="shared" si="1"/>
        <v>1895.6992499999999</v>
      </c>
      <c r="M16" s="58">
        <f t="shared" si="2"/>
        <v>631.89975000000004</v>
      </c>
      <c r="N16" s="58">
        <f>K16+L16+M16</f>
        <v>4633.9315000000006</v>
      </c>
      <c r="O16" s="58">
        <f t="shared" si="3"/>
        <v>386.16095833333338</v>
      </c>
      <c r="P16" s="58">
        <f t="shared" si="4"/>
        <v>308.92876666666672</v>
      </c>
      <c r="Q16" s="58">
        <f>P16*1</f>
        <v>308.92876666666672</v>
      </c>
      <c r="R16" s="59">
        <v>309</v>
      </c>
      <c r="S16" s="59">
        <v>25</v>
      </c>
      <c r="T16" s="58">
        <f t="shared" si="5"/>
        <v>140.47139999999999</v>
      </c>
      <c r="U16" s="64"/>
    </row>
    <row r="17" spans="1:116">
      <c r="A17" s="20">
        <v>5</v>
      </c>
      <c r="B17" s="24" t="s">
        <v>9</v>
      </c>
      <c r="C17" s="25" t="s">
        <v>10</v>
      </c>
      <c r="D17" s="24" t="s">
        <v>11</v>
      </c>
      <c r="E17" s="26">
        <v>1</v>
      </c>
      <c r="F17" s="26">
        <v>5</v>
      </c>
      <c r="G17" s="47" t="s">
        <v>71</v>
      </c>
      <c r="H17" s="24">
        <v>1</v>
      </c>
      <c r="I17" s="24" t="s">
        <v>14</v>
      </c>
      <c r="J17" s="27">
        <v>99155.18</v>
      </c>
      <c r="K17" s="23">
        <f t="shared" si="0"/>
        <v>1652.5863333333332</v>
      </c>
      <c r="L17" s="23">
        <f t="shared" si="1"/>
        <v>1487.3276999999998</v>
      </c>
      <c r="M17" s="23">
        <f t="shared" si="2"/>
        <v>495.77589999999998</v>
      </c>
      <c r="N17" s="23">
        <f t="shared" ref="N17:N68" si="6">K17+L17+M17</f>
        <v>3635.6899333333331</v>
      </c>
      <c r="O17" s="23">
        <f t="shared" si="3"/>
        <v>302.97416111111107</v>
      </c>
      <c r="P17" s="23">
        <f t="shared" si="4"/>
        <v>242.37932888888886</v>
      </c>
      <c r="Q17" s="23">
        <f>P17*1</f>
        <v>242.37932888888886</v>
      </c>
      <c r="R17" s="17">
        <v>242</v>
      </c>
      <c r="S17" s="17">
        <v>25</v>
      </c>
      <c r="T17" s="23">
        <f t="shared" si="5"/>
        <v>110.0132</v>
      </c>
      <c r="U17" s="28"/>
    </row>
    <row r="18" spans="1:116">
      <c r="A18" s="20">
        <v>6</v>
      </c>
      <c r="B18" s="24" t="s">
        <v>9</v>
      </c>
      <c r="C18" s="25" t="s">
        <v>10</v>
      </c>
      <c r="D18" s="29" t="s">
        <v>11</v>
      </c>
      <c r="E18" s="26">
        <v>1</v>
      </c>
      <c r="F18" s="26">
        <v>6</v>
      </c>
      <c r="G18" s="46" t="s">
        <v>72</v>
      </c>
      <c r="H18" s="24">
        <v>2</v>
      </c>
      <c r="I18" s="24" t="s">
        <v>15</v>
      </c>
      <c r="J18" s="27">
        <v>126379.95</v>
      </c>
      <c r="K18" s="23">
        <f t="shared" si="0"/>
        <v>2106.3325</v>
      </c>
      <c r="L18" s="23">
        <f t="shared" si="1"/>
        <v>1895.6992499999999</v>
      </c>
      <c r="M18" s="23">
        <f t="shared" si="2"/>
        <v>631.89975000000004</v>
      </c>
      <c r="N18" s="23">
        <f t="shared" si="6"/>
        <v>4633.9315000000006</v>
      </c>
      <c r="O18" s="23">
        <f t="shared" si="3"/>
        <v>386.16095833333338</v>
      </c>
      <c r="P18" s="23">
        <f t="shared" si="4"/>
        <v>308.92876666666672</v>
      </c>
      <c r="Q18" s="23">
        <f>P18*0.8</f>
        <v>247.14301333333339</v>
      </c>
      <c r="R18" s="17">
        <v>69</v>
      </c>
      <c r="S18" s="17">
        <v>25</v>
      </c>
      <c r="T18" s="23">
        <f t="shared" si="5"/>
        <v>31.3674</v>
      </c>
    </row>
    <row r="19" spans="1:116">
      <c r="A19" s="20">
        <v>7</v>
      </c>
      <c r="B19" s="24" t="s">
        <v>9</v>
      </c>
      <c r="C19" s="25" t="s">
        <v>10</v>
      </c>
      <c r="D19" s="29" t="s">
        <v>11</v>
      </c>
      <c r="E19" s="26">
        <v>2</v>
      </c>
      <c r="F19" s="26">
        <v>7</v>
      </c>
      <c r="G19" s="46" t="s">
        <v>73</v>
      </c>
      <c r="H19" s="24">
        <v>2</v>
      </c>
      <c r="I19" s="24" t="s">
        <v>13</v>
      </c>
      <c r="J19" s="27">
        <v>126379.95</v>
      </c>
      <c r="K19" s="23">
        <f t="shared" si="0"/>
        <v>2106.3325</v>
      </c>
      <c r="L19" s="23">
        <f t="shared" si="1"/>
        <v>1895.6992499999999</v>
      </c>
      <c r="M19" s="23">
        <f t="shared" si="2"/>
        <v>631.89975000000004</v>
      </c>
      <c r="N19" s="23">
        <f t="shared" si="6"/>
        <v>4633.9315000000006</v>
      </c>
      <c r="O19" s="23">
        <f t="shared" si="3"/>
        <v>386.16095833333338</v>
      </c>
      <c r="P19" s="23">
        <f t="shared" si="4"/>
        <v>308.92876666666672</v>
      </c>
      <c r="Q19" s="23">
        <f>P19*0.8</f>
        <v>247.14301333333339</v>
      </c>
      <c r="R19" s="17">
        <v>35</v>
      </c>
      <c r="S19" s="17">
        <v>25</v>
      </c>
      <c r="T19" s="23">
        <f t="shared" si="5"/>
        <v>15.911</v>
      </c>
    </row>
    <row r="20" spans="1:116">
      <c r="A20" s="20">
        <v>8</v>
      </c>
      <c r="B20" s="24" t="s">
        <v>9</v>
      </c>
      <c r="C20" s="25" t="s">
        <v>10</v>
      </c>
      <c r="D20" s="24" t="s">
        <v>11</v>
      </c>
      <c r="E20" s="26">
        <v>2</v>
      </c>
      <c r="F20" s="26">
        <v>9</v>
      </c>
      <c r="G20" s="46" t="s">
        <v>74</v>
      </c>
      <c r="H20" s="24">
        <v>2</v>
      </c>
      <c r="I20" s="24" t="s">
        <v>15</v>
      </c>
      <c r="J20" s="27">
        <v>126379.95</v>
      </c>
      <c r="K20" s="23">
        <f t="shared" si="0"/>
        <v>2106.3325</v>
      </c>
      <c r="L20" s="23">
        <f t="shared" si="1"/>
        <v>1895.6992499999999</v>
      </c>
      <c r="M20" s="23">
        <v>0</v>
      </c>
      <c r="N20" s="23">
        <f t="shared" si="6"/>
        <v>4002.0317500000001</v>
      </c>
      <c r="O20" s="23">
        <f t="shared" si="3"/>
        <v>333.50264583333336</v>
      </c>
      <c r="P20" s="23">
        <f t="shared" si="4"/>
        <v>266.80211666666668</v>
      </c>
      <c r="Q20" s="23">
        <f>P20*0.8</f>
        <v>213.44169333333335</v>
      </c>
      <c r="R20" s="17">
        <v>52</v>
      </c>
      <c r="S20" s="17">
        <v>25</v>
      </c>
      <c r="T20" s="23">
        <f>R20*52.64%</f>
        <v>27.372799999999998</v>
      </c>
    </row>
    <row r="21" spans="1:116">
      <c r="A21" s="20">
        <v>9</v>
      </c>
      <c r="B21" s="24" t="s">
        <v>9</v>
      </c>
      <c r="C21" s="25" t="s">
        <v>10</v>
      </c>
      <c r="D21" s="29" t="s">
        <v>11</v>
      </c>
      <c r="E21" s="26">
        <v>3</v>
      </c>
      <c r="F21" s="26">
        <v>11</v>
      </c>
      <c r="G21" s="46" t="s">
        <v>75</v>
      </c>
      <c r="H21" s="24">
        <v>1</v>
      </c>
      <c r="I21" s="24" t="s">
        <v>14</v>
      </c>
      <c r="J21" s="27">
        <v>99155.18</v>
      </c>
      <c r="K21" s="23">
        <f t="shared" si="0"/>
        <v>1652.5863333333332</v>
      </c>
      <c r="L21" s="23">
        <f t="shared" si="1"/>
        <v>1487.3276999999998</v>
      </c>
      <c r="M21" s="23">
        <f t="shared" si="2"/>
        <v>495.77589999999998</v>
      </c>
      <c r="N21" s="23">
        <f t="shared" si="6"/>
        <v>3635.6899333333331</v>
      </c>
      <c r="O21" s="23">
        <f t="shared" si="3"/>
        <v>302.97416111111107</v>
      </c>
      <c r="P21" s="23">
        <f t="shared" si="4"/>
        <v>242.37932888888886</v>
      </c>
      <c r="Q21" s="23">
        <f>P21*0.8</f>
        <v>193.90346311111111</v>
      </c>
      <c r="R21" s="17">
        <v>0</v>
      </c>
      <c r="S21" s="17">
        <v>0</v>
      </c>
      <c r="T21" s="23">
        <f t="shared" si="5"/>
        <v>0</v>
      </c>
    </row>
    <row r="22" spans="1:116">
      <c r="A22" s="20">
        <v>10</v>
      </c>
      <c r="B22" s="24" t="s">
        <v>9</v>
      </c>
      <c r="C22" s="25" t="s">
        <v>10</v>
      </c>
      <c r="D22" s="29" t="s">
        <v>11</v>
      </c>
      <c r="E22" s="26">
        <v>3</v>
      </c>
      <c r="F22" s="26">
        <v>12</v>
      </c>
      <c r="G22" s="46" t="s">
        <v>76</v>
      </c>
      <c r="H22" s="24">
        <v>2</v>
      </c>
      <c r="I22" s="24" t="s">
        <v>15</v>
      </c>
      <c r="J22" s="27">
        <v>126379.95</v>
      </c>
      <c r="K22" s="23">
        <f t="shared" si="0"/>
        <v>2106.3325</v>
      </c>
      <c r="L22" s="23">
        <f t="shared" si="1"/>
        <v>1895.6992499999999</v>
      </c>
      <c r="M22" s="23">
        <f t="shared" si="2"/>
        <v>631.89975000000004</v>
      </c>
      <c r="N22" s="23">
        <f t="shared" si="6"/>
        <v>4633.9315000000006</v>
      </c>
      <c r="O22" s="23">
        <f t="shared" si="3"/>
        <v>386.16095833333338</v>
      </c>
      <c r="P22" s="23">
        <f t="shared" si="4"/>
        <v>308.92876666666672</v>
      </c>
      <c r="Q22" s="23">
        <f>P22*0.9</f>
        <v>278.03589000000005</v>
      </c>
      <c r="R22" s="17">
        <v>278</v>
      </c>
      <c r="S22" s="17">
        <v>25</v>
      </c>
      <c r="T22" s="23">
        <f t="shared" si="5"/>
        <v>126.3788</v>
      </c>
      <c r="U22" s="3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</row>
    <row r="23" spans="1:116">
      <c r="A23" s="20">
        <v>11</v>
      </c>
      <c r="B23" s="24" t="s">
        <v>9</v>
      </c>
      <c r="C23" s="25" t="s">
        <v>10</v>
      </c>
      <c r="D23" s="29" t="s">
        <v>16</v>
      </c>
      <c r="E23" s="26" t="s">
        <v>12</v>
      </c>
      <c r="F23" s="26">
        <v>14</v>
      </c>
      <c r="G23" s="46" t="s">
        <v>77</v>
      </c>
      <c r="H23" s="24">
        <v>1</v>
      </c>
      <c r="I23" s="24" t="s">
        <v>18</v>
      </c>
      <c r="J23" s="27">
        <v>99155.18</v>
      </c>
      <c r="K23" s="23">
        <f t="shared" si="0"/>
        <v>1652.5863333333332</v>
      </c>
      <c r="L23" s="23">
        <f t="shared" si="1"/>
        <v>1487.3276999999998</v>
      </c>
      <c r="M23" s="23">
        <f t="shared" si="2"/>
        <v>495.77589999999998</v>
      </c>
      <c r="N23" s="23">
        <f t="shared" si="6"/>
        <v>3635.6899333333331</v>
      </c>
      <c r="O23" s="23">
        <f t="shared" si="3"/>
        <v>302.97416111111107</v>
      </c>
      <c r="P23" s="23">
        <f t="shared" si="4"/>
        <v>242.37932888888886</v>
      </c>
      <c r="Q23" s="23">
        <f>P23*0.8</f>
        <v>193.90346311111111</v>
      </c>
      <c r="R23" s="17">
        <v>103</v>
      </c>
      <c r="S23" s="17">
        <v>25</v>
      </c>
      <c r="T23" s="23">
        <f t="shared" si="5"/>
        <v>46.823799999999999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</row>
    <row r="24" spans="1:116">
      <c r="A24" s="20">
        <v>12</v>
      </c>
      <c r="B24" s="24" t="s">
        <v>9</v>
      </c>
      <c r="C24" s="25" t="s">
        <v>10</v>
      </c>
      <c r="D24" s="29" t="s">
        <v>16</v>
      </c>
      <c r="E24" s="26" t="s">
        <v>12</v>
      </c>
      <c r="F24" s="26">
        <v>15</v>
      </c>
      <c r="G24" s="46" t="s">
        <v>78</v>
      </c>
      <c r="H24" s="24">
        <v>1</v>
      </c>
      <c r="I24" s="24" t="s">
        <v>18</v>
      </c>
      <c r="J24" s="27">
        <v>99155.18</v>
      </c>
      <c r="K24" s="23">
        <f t="shared" si="0"/>
        <v>1652.5863333333332</v>
      </c>
      <c r="L24" s="23">
        <f t="shared" si="1"/>
        <v>1487.3276999999998</v>
      </c>
      <c r="M24" s="23">
        <f t="shared" si="2"/>
        <v>495.77589999999998</v>
      </c>
      <c r="N24" s="23">
        <f t="shared" si="6"/>
        <v>3635.6899333333331</v>
      </c>
      <c r="O24" s="23">
        <f>N24/12</f>
        <v>302.97416111111107</v>
      </c>
      <c r="P24" s="23">
        <f t="shared" si="4"/>
        <v>242.37932888888886</v>
      </c>
      <c r="Q24" s="23">
        <f>P24*0.8</f>
        <v>193.90346311111111</v>
      </c>
      <c r="R24" s="17">
        <v>111</v>
      </c>
      <c r="S24" s="17">
        <v>25</v>
      </c>
      <c r="T24" s="23">
        <f t="shared" si="5"/>
        <v>50.460599999999999</v>
      </c>
      <c r="U24" s="3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</row>
    <row r="25" spans="1:116">
      <c r="A25" s="20">
        <v>13</v>
      </c>
      <c r="B25" s="24" t="s">
        <v>9</v>
      </c>
      <c r="C25" s="25" t="s">
        <v>10</v>
      </c>
      <c r="D25" s="29" t="s">
        <v>16</v>
      </c>
      <c r="E25" s="26" t="s">
        <v>12</v>
      </c>
      <c r="F25" s="26">
        <v>16</v>
      </c>
      <c r="G25" s="46" t="s">
        <v>79</v>
      </c>
      <c r="H25" s="24">
        <v>1</v>
      </c>
      <c r="I25" s="24" t="s">
        <v>17</v>
      </c>
      <c r="J25" s="27">
        <v>79674.820000000007</v>
      </c>
      <c r="K25" s="23">
        <f t="shared" si="0"/>
        <v>1327.9136666666668</v>
      </c>
      <c r="L25" s="23">
        <f t="shared" si="1"/>
        <v>1195.1223</v>
      </c>
      <c r="M25" s="23">
        <f t="shared" si="2"/>
        <v>398.37410000000006</v>
      </c>
      <c r="N25" s="23">
        <f t="shared" si="6"/>
        <v>2921.4100666666668</v>
      </c>
      <c r="O25" s="23">
        <f t="shared" ref="O25:O39" si="7">N25/12</f>
        <v>243.45083888888891</v>
      </c>
      <c r="P25" s="23">
        <f t="shared" si="4"/>
        <v>194.76067111111115</v>
      </c>
      <c r="Q25" s="23">
        <f>P25*1</f>
        <v>194.76067111111115</v>
      </c>
      <c r="R25" s="17">
        <v>195</v>
      </c>
      <c r="S25" s="17">
        <v>25</v>
      </c>
      <c r="T25" s="23">
        <f t="shared" si="5"/>
        <v>88.647000000000006</v>
      </c>
    </row>
    <row r="26" spans="1:116">
      <c r="A26" s="20">
        <v>14</v>
      </c>
      <c r="B26" s="24" t="s">
        <v>9</v>
      </c>
      <c r="C26" s="25" t="s">
        <v>10</v>
      </c>
      <c r="D26" s="29" t="s">
        <v>16</v>
      </c>
      <c r="E26" s="26">
        <v>1</v>
      </c>
      <c r="F26" s="26">
        <v>17</v>
      </c>
      <c r="G26" s="46" t="s">
        <v>80</v>
      </c>
      <c r="H26" s="24">
        <v>2</v>
      </c>
      <c r="I26" s="24" t="s">
        <v>15</v>
      </c>
      <c r="J26" s="27">
        <v>126379.95</v>
      </c>
      <c r="K26" s="23">
        <f t="shared" si="0"/>
        <v>2106.3325</v>
      </c>
      <c r="L26" s="23">
        <f t="shared" si="1"/>
        <v>1895.6992499999999</v>
      </c>
      <c r="M26" s="23">
        <f t="shared" si="2"/>
        <v>631.89975000000004</v>
      </c>
      <c r="N26" s="23">
        <f t="shared" si="6"/>
        <v>4633.9315000000006</v>
      </c>
      <c r="O26" s="23">
        <f t="shared" si="7"/>
        <v>386.16095833333338</v>
      </c>
      <c r="P26" s="23">
        <f t="shared" si="4"/>
        <v>308.92876666666672</v>
      </c>
      <c r="Q26" s="23">
        <f>P26*0.8</f>
        <v>247.14301333333339</v>
      </c>
      <c r="R26" s="17">
        <v>86</v>
      </c>
      <c r="S26" s="17">
        <v>25</v>
      </c>
      <c r="T26" s="23">
        <f t="shared" si="5"/>
        <v>39.095599999999997</v>
      </c>
      <c r="U26" s="3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</row>
    <row r="27" spans="1:116">
      <c r="A27" s="20">
        <v>15</v>
      </c>
      <c r="B27" s="24" t="s">
        <v>9</v>
      </c>
      <c r="C27" s="25" t="s">
        <v>10</v>
      </c>
      <c r="D27" s="29" t="s">
        <v>16</v>
      </c>
      <c r="E27" s="26">
        <v>1</v>
      </c>
      <c r="F27" s="26">
        <v>18</v>
      </c>
      <c r="G27" s="46" t="s">
        <v>81</v>
      </c>
      <c r="H27" s="24">
        <v>1</v>
      </c>
      <c r="I27" s="24" t="s">
        <v>19</v>
      </c>
      <c r="J27" s="27">
        <v>99155.18</v>
      </c>
      <c r="K27" s="23">
        <f t="shared" si="0"/>
        <v>1652.5863333333332</v>
      </c>
      <c r="L27" s="23">
        <f t="shared" si="1"/>
        <v>1487.3276999999998</v>
      </c>
      <c r="M27" s="23">
        <f t="shared" si="2"/>
        <v>495.77589999999998</v>
      </c>
      <c r="N27" s="23">
        <f t="shared" si="6"/>
        <v>3635.6899333333331</v>
      </c>
      <c r="O27" s="23">
        <f t="shared" si="7"/>
        <v>302.97416111111107</v>
      </c>
      <c r="P27" s="23">
        <f t="shared" si="4"/>
        <v>242.37932888888886</v>
      </c>
      <c r="Q27" s="23">
        <f>P27*1</f>
        <v>242.37932888888886</v>
      </c>
      <c r="R27" s="17">
        <v>0</v>
      </c>
      <c r="S27" s="17">
        <v>0</v>
      </c>
      <c r="T27" s="23">
        <f t="shared" si="5"/>
        <v>0</v>
      </c>
    </row>
    <row r="28" spans="1:116">
      <c r="A28" s="20">
        <v>16</v>
      </c>
      <c r="B28" s="24" t="s">
        <v>9</v>
      </c>
      <c r="C28" s="25" t="s">
        <v>10</v>
      </c>
      <c r="D28" s="29" t="s">
        <v>16</v>
      </c>
      <c r="E28" s="26">
        <v>1</v>
      </c>
      <c r="F28" s="26">
        <v>19</v>
      </c>
      <c r="G28" s="46" t="s">
        <v>82</v>
      </c>
      <c r="H28" s="24">
        <v>2</v>
      </c>
      <c r="I28" s="24" t="s">
        <v>13</v>
      </c>
      <c r="J28" s="27">
        <v>126379.95</v>
      </c>
      <c r="K28" s="23">
        <f t="shared" si="0"/>
        <v>2106.3325</v>
      </c>
      <c r="L28" s="23">
        <f t="shared" si="1"/>
        <v>1895.6992499999999</v>
      </c>
      <c r="M28" s="23">
        <f t="shared" si="2"/>
        <v>631.89975000000004</v>
      </c>
      <c r="N28" s="23">
        <f t="shared" si="6"/>
        <v>4633.9315000000006</v>
      </c>
      <c r="O28" s="23">
        <f t="shared" si="7"/>
        <v>386.16095833333338</v>
      </c>
      <c r="P28" s="23">
        <f t="shared" si="4"/>
        <v>308.92876666666672</v>
      </c>
      <c r="Q28" s="23">
        <f>P28*0.8</f>
        <v>247.14301333333339</v>
      </c>
      <c r="R28" s="17">
        <v>23</v>
      </c>
      <c r="S28" s="17">
        <v>25</v>
      </c>
      <c r="T28" s="23">
        <f t="shared" si="5"/>
        <v>10.4558</v>
      </c>
    </row>
    <row r="29" spans="1:116">
      <c r="A29" s="20">
        <v>17</v>
      </c>
      <c r="B29" s="24" t="s">
        <v>9</v>
      </c>
      <c r="C29" s="25" t="s">
        <v>10</v>
      </c>
      <c r="D29" s="29" t="s">
        <v>16</v>
      </c>
      <c r="E29" s="26">
        <v>2</v>
      </c>
      <c r="F29" s="26">
        <v>20</v>
      </c>
      <c r="G29" s="46" t="s">
        <v>83</v>
      </c>
      <c r="H29" s="24">
        <v>2</v>
      </c>
      <c r="I29" s="24" t="s">
        <v>15</v>
      </c>
      <c r="J29" s="27">
        <v>126379.95</v>
      </c>
      <c r="K29" s="23">
        <f t="shared" si="0"/>
        <v>2106.3325</v>
      </c>
      <c r="L29" s="23">
        <f t="shared" si="1"/>
        <v>1895.6992499999999</v>
      </c>
      <c r="M29" s="23">
        <f t="shared" si="2"/>
        <v>631.89975000000004</v>
      </c>
      <c r="N29" s="23">
        <f t="shared" si="6"/>
        <v>4633.9315000000006</v>
      </c>
      <c r="O29" s="23">
        <f t="shared" si="7"/>
        <v>386.16095833333338</v>
      </c>
      <c r="P29" s="23">
        <f t="shared" si="4"/>
        <v>308.92876666666672</v>
      </c>
      <c r="Q29" s="23">
        <f>P29*1</f>
        <v>308.92876666666672</v>
      </c>
      <c r="R29" s="17">
        <v>309</v>
      </c>
      <c r="S29" s="17">
        <v>25</v>
      </c>
      <c r="T29" s="23">
        <f t="shared" si="5"/>
        <v>140.47139999999999</v>
      </c>
    </row>
    <row r="30" spans="1:116">
      <c r="A30" s="20">
        <v>18</v>
      </c>
      <c r="B30" s="24" t="s">
        <v>9</v>
      </c>
      <c r="C30" s="25" t="s">
        <v>10</v>
      </c>
      <c r="D30" s="29" t="s">
        <v>16</v>
      </c>
      <c r="E30" s="26">
        <v>2</v>
      </c>
      <c r="F30" s="26">
        <v>21</v>
      </c>
      <c r="G30" s="46" t="s">
        <v>84</v>
      </c>
      <c r="H30" s="24">
        <v>1</v>
      </c>
      <c r="I30" s="24" t="s">
        <v>19</v>
      </c>
      <c r="J30" s="27">
        <v>99155.18</v>
      </c>
      <c r="K30" s="23">
        <f t="shared" si="0"/>
        <v>1652.5863333333332</v>
      </c>
      <c r="L30" s="23">
        <f t="shared" si="1"/>
        <v>1487.3276999999998</v>
      </c>
      <c r="M30" s="23">
        <f t="shared" si="2"/>
        <v>495.77589999999998</v>
      </c>
      <c r="N30" s="23">
        <f t="shared" si="6"/>
        <v>3635.6899333333331</v>
      </c>
      <c r="O30" s="23">
        <f t="shared" si="7"/>
        <v>302.97416111111107</v>
      </c>
      <c r="P30" s="23">
        <f t="shared" si="4"/>
        <v>242.37932888888886</v>
      </c>
      <c r="Q30" s="23">
        <f>P30*0.8</f>
        <v>193.90346311111111</v>
      </c>
      <c r="R30" s="17">
        <v>51</v>
      </c>
      <c r="S30" s="17">
        <v>25</v>
      </c>
      <c r="T30" s="23">
        <f t="shared" si="5"/>
        <v>23.1846</v>
      </c>
    </row>
    <row r="31" spans="1:116">
      <c r="A31" s="20">
        <v>19</v>
      </c>
      <c r="B31" s="24" t="s">
        <v>9</v>
      </c>
      <c r="C31" s="25" t="s">
        <v>10</v>
      </c>
      <c r="D31" s="29" t="s">
        <v>16</v>
      </c>
      <c r="E31" s="26">
        <v>2</v>
      </c>
      <c r="F31" s="26">
        <v>22</v>
      </c>
      <c r="G31" s="46" t="s">
        <v>85</v>
      </c>
      <c r="H31" s="24">
        <v>2</v>
      </c>
      <c r="I31" s="24" t="s">
        <v>13</v>
      </c>
      <c r="J31" s="27">
        <v>126379.95</v>
      </c>
      <c r="K31" s="23">
        <f t="shared" si="0"/>
        <v>2106.3325</v>
      </c>
      <c r="L31" s="23">
        <f t="shared" si="1"/>
        <v>1895.6992499999999</v>
      </c>
      <c r="M31" s="23">
        <f t="shared" si="2"/>
        <v>631.89975000000004</v>
      </c>
      <c r="N31" s="23">
        <f t="shared" si="6"/>
        <v>4633.9315000000006</v>
      </c>
      <c r="O31" s="23">
        <f t="shared" si="7"/>
        <v>386.16095833333338</v>
      </c>
      <c r="P31" s="23">
        <f t="shared" si="4"/>
        <v>308.92876666666672</v>
      </c>
      <c r="Q31" s="23">
        <f>P31*1</f>
        <v>308.92876666666672</v>
      </c>
      <c r="R31" s="17">
        <v>309</v>
      </c>
      <c r="S31" s="17">
        <v>25</v>
      </c>
      <c r="T31" s="23">
        <f t="shared" si="5"/>
        <v>140.47139999999999</v>
      </c>
    </row>
    <row r="32" spans="1:116">
      <c r="A32" s="20">
        <v>20</v>
      </c>
      <c r="B32" s="24" t="s">
        <v>9</v>
      </c>
      <c r="C32" s="25" t="s">
        <v>10</v>
      </c>
      <c r="D32" s="29" t="s">
        <v>16</v>
      </c>
      <c r="E32" s="26">
        <v>3</v>
      </c>
      <c r="F32" s="26">
        <v>24</v>
      </c>
      <c r="G32" s="46" t="s">
        <v>86</v>
      </c>
      <c r="H32" s="24">
        <v>1</v>
      </c>
      <c r="I32" s="24" t="s">
        <v>19</v>
      </c>
      <c r="J32" s="27">
        <v>99155.18</v>
      </c>
      <c r="K32" s="23">
        <f t="shared" si="0"/>
        <v>1652.5863333333332</v>
      </c>
      <c r="L32" s="23">
        <f t="shared" si="1"/>
        <v>1487.3276999999998</v>
      </c>
      <c r="M32" s="23">
        <f t="shared" si="2"/>
        <v>495.77589999999998</v>
      </c>
      <c r="N32" s="23">
        <f t="shared" si="6"/>
        <v>3635.6899333333331</v>
      </c>
      <c r="O32" s="23">
        <f t="shared" si="7"/>
        <v>302.97416111111107</v>
      </c>
      <c r="P32" s="23">
        <f t="shared" si="4"/>
        <v>242.37932888888886</v>
      </c>
      <c r="Q32" s="23">
        <f>P32*1</f>
        <v>242.37932888888886</v>
      </c>
      <c r="R32" s="17">
        <v>242</v>
      </c>
      <c r="S32" s="17">
        <v>25</v>
      </c>
      <c r="T32" s="23">
        <f t="shared" si="5"/>
        <v>110.0132</v>
      </c>
    </row>
    <row r="33" spans="1:21">
      <c r="A33" s="20">
        <v>21</v>
      </c>
      <c r="B33" s="24" t="s">
        <v>9</v>
      </c>
      <c r="C33" s="25" t="s">
        <v>10</v>
      </c>
      <c r="D33" s="29" t="s">
        <v>16</v>
      </c>
      <c r="E33" s="26">
        <v>3</v>
      </c>
      <c r="F33" s="26">
        <v>25</v>
      </c>
      <c r="G33" s="46" t="s">
        <v>87</v>
      </c>
      <c r="H33" s="24">
        <v>2</v>
      </c>
      <c r="I33" s="24" t="s">
        <v>13</v>
      </c>
      <c r="J33" s="27">
        <v>126379.95</v>
      </c>
      <c r="K33" s="23">
        <f t="shared" si="0"/>
        <v>2106.3325</v>
      </c>
      <c r="L33" s="23">
        <f t="shared" si="1"/>
        <v>1895.6992499999999</v>
      </c>
      <c r="M33" s="23">
        <f t="shared" si="2"/>
        <v>631.89975000000004</v>
      </c>
      <c r="N33" s="23">
        <f t="shared" si="6"/>
        <v>4633.9315000000006</v>
      </c>
      <c r="O33" s="23">
        <f t="shared" si="7"/>
        <v>386.16095833333338</v>
      </c>
      <c r="P33" s="23">
        <f t="shared" si="4"/>
        <v>308.92876666666672</v>
      </c>
      <c r="Q33" s="23">
        <f>P33*0.8</f>
        <v>247.14301333333339</v>
      </c>
      <c r="R33" s="17">
        <v>63</v>
      </c>
      <c r="S33" s="17">
        <v>25</v>
      </c>
      <c r="T33" s="23">
        <f t="shared" si="5"/>
        <v>28.639800000000001</v>
      </c>
    </row>
    <row r="34" spans="1:21">
      <c r="A34" s="20">
        <v>22</v>
      </c>
      <c r="B34" s="24" t="s">
        <v>9</v>
      </c>
      <c r="C34" s="25" t="s">
        <v>20</v>
      </c>
      <c r="D34" s="29" t="s">
        <v>11</v>
      </c>
      <c r="E34" s="26" t="s">
        <v>12</v>
      </c>
      <c r="F34" s="26">
        <v>1</v>
      </c>
      <c r="G34" s="46" t="s">
        <v>88</v>
      </c>
      <c r="H34" s="24">
        <v>2</v>
      </c>
      <c r="I34" s="24" t="s">
        <v>13</v>
      </c>
      <c r="J34" s="27">
        <v>126326</v>
      </c>
      <c r="K34" s="23">
        <f t="shared" si="0"/>
        <v>2105.4333333333334</v>
      </c>
      <c r="L34" s="23">
        <f t="shared" si="1"/>
        <v>1894.8899999999999</v>
      </c>
      <c r="M34" s="23">
        <f t="shared" si="2"/>
        <v>631.63</v>
      </c>
      <c r="N34" s="23">
        <f t="shared" si="6"/>
        <v>4631.9533333333329</v>
      </c>
      <c r="O34" s="23">
        <f t="shared" si="7"/>
        <v>385.99611111111108</v>
      </c>
      <c r="P34" s="23">
        <f t="shared" si="4"/>
        <v>308.79688888888887</v>
      </c>
      <c r="Q34" s="23">
        <f>P34*0.9</f>
        <v>277.91719999999998</v>
      </c>
      <c r="R34" s="17">
        <v>278</v>
      </c>
      <c r="S34" s="17">
        <v>25</v>
      </c>
      <c r="T34" s="23">
        <f t="shared" si="5"/>
        <v>126.3788</v>
      </c>
    </row>
    <row r="35" spans="1:21">
      <c r="A35" s="20">
        <v>23</v>
      </c>
      <c r="B35" s="24" t="s">
        <v>9</v>
      </c>
      <c r="C35" s="25" t="s">
        <v>20</v>
      </c>
      <c r="D35" s="29" t="s">
        <v>11</v>
      </c>
      <c r="E35" s="26" t="s">
        <v>12</v>
      </c>
      <c r="F35" s="26">
        <v>3</v>
      </c>
      <c r="G35" s="46" t="s">
        <v>89</v>
      </c>
      <c r="H35" s="24">
        <v>2</v>
      </c>
      <c r="I35" s="24" t="s">
        <v>15</v>
      </c>
      <c r="J35" s="27">
        <v>126326</v>
      </c>
      <c r="K35" s="23">
        <f t="shared" si="0"/>
        <v>2105.4333333333334</v>
      </c>
      <c r="L35" s="23">
        <f t="shared" si="1"/>
        <v>1894.8899999999999</v>
      </c>
      <c r="M35" s="23">
        <f t="shared" si="2"/>
        <v>631.63</v>
      </c>
      <c r="N35" s="23">
        <f t="shared" si="6"/>
        <v>4631.9533333333329</v>
      </c>
      <c r="O35" s="23">
        <f t="shared" si="7"/>
        <v>385.99611111111108</v>
      </c>
      <c r="P35" s="23">
        <f t="shared" si="4"/>
        <v>308.79688888888887</v>
      </c>
      <c r="Q35" s="23">
        <f>P35*1</f>
        <v>308.79688888888887</v>
      </c>
      <c r="R35" s="17">
        <v>309</v>
      </c>
      <c r="S35" s="17">
        <v>25</v>
      </c>
      <c r="T35" s="23">
        <f t="shared" si="5"/>
        <v>140.47139999999999</v>
      </c>
    </row>
    <row r="36" spans="1:21">
      <c r="A36" s="20">
        <v>24</v>
      </c>
      <c r="B36" s="24" t="s">
        <v>9</v>
      </c>
      <c r="C36" s="25" t="s">
        <v>20</v>
      </c>
      <c r="D36" s="29" t="s">
        <v>11</v>
      </c>
      <c r="E36" s="26">
        <v>1</v>
      </c>
      <c r="F36" s="26">
        <v>4</v>
      </c>
      <c r="G36" s="46" t="s">
        <v>90</v>
      </c>
      <c r="H36" s="24">
        <v>2</v>
      </c>
      <c r="I36" s="24" t="s">
        <v>13</v>
      </c>
      <c r="J36" s="27">
        <v>126326</v>
      </c>
      <c r="K36" s="23">
        <f t="shared" si="0"/>
        <v>2105.4333333333334</v>
      </c>
      <c r="L36" s="23">
        <f t="shared" si="1"/>
        <v>1894.8899999999999</v>
      </c>
      <c r="M36" s="23">
        <f t="shared" si="2"/>
        <v>631.63</v>
      </c>
      <c r="N36" s="23">
        <f t="shared" si="6"/>
        <v>4631.9533333333329</v>
      </c>
      <c r="O36" s="23">
        <f t="shared" si="7"/>
        <v>385.99611111111108</v>
      </c>
      <c r="P36" s="23">
        <f t="shared" si="4"/>
        <v>308.79688888888887</v>
      </c>
      <c r="Q36" s="23">
        <f>P36*1</f>
        <v>308.79688888888887</v>
      </c>
      <c r="R36" s="17">
        <v>309</v>
      </c>
      <c r="S36" s="17">
        <v>25</v>
      </c>
      <c r="T36" s="23">
        <f t="shared" si="5"/>
        <v>140.47139999999999</v>
      </c>
    </row>
    <row r="37" spans="1:21">
      <c r="A37" s="20">
        <v>25</v>
      </c>
      <c r="B37" s="24" t="s">
        <v>9</v>
      </c>
      <c r="C37" s="25" t="s">
        <v>20</v>
      </c>
      <c r="D37" s="29" t="s">
        <v>11</v>
      </c>
      <c r="E37" s="26">
        <v>1</v>
      </c>
      <c r="F37" s="26">
        <v>6</v>
      </c>
      <c r="G37" s="46" t="s">
        <v>91</v>
      </c>
      <c r="H37" s="24">
        <v>2</v>
      </c>
      <c r="I37" s="24" t="s">
        <v>15</v>
      </c>
      <c r="J37" s="27">
        <v>126326</v>
      </c>
      <c r="K37" s="23">
        <f t="shared" si="0"/>
        <v>2105.4333333333334</v>
      </c>
      <c r="L37" s="23">
        <f t="shared" si="1"/>
        <v>1894.8899999999999</v>
      </c>
      <c r="M37" s="23">
        <f t="shared" si="2"/>
        <v>631.63</v>
      </c>
      <c r="N37" s="23">
        <f t="shared" si="6"/>
        <v>4631.9533333333329</v>
      </c>
      <c r="O37" s="23">
        <f t="shared" si="7"/>
        <v>385.99611111111108</v>
      </c>
      <c r="P37" s="23">
        <f t="shared" si="4"/>
        <v>308.79688888888887</v>
      </c>
      <c r="Q37" s="23">
        <f>P37*0.9</f>
        <v>277.91719999999998</v>
      </c>
      <c r="R37" s="17">
        <v>278</v>
      </c>
      <c r="S37" s="17">
        <v>25</v>
      </c>
      <c r="T37" s="23">
        <f t="shared" si="5"/>
        <v>126.3788</v>
      </c>
    </row>
    <row r="38" spans="1:21">
      <c r="A38" s="20">
        <v>26</v>
      </c>
      <c r="B38" s="24" t="s">
        <v>9</v>
      </c>
      <c r="C38" s="25" t="s">
        <v>20</v>
      </c>
      <c r="D38" s="29" t="s">
        <v>11</v>
      </c>
      <c r="E38" s="26">
        <v>2</v>
      </c>
      <c r="F38" s="26">
        <v>9</v>
      </c>
      <c r="G38" s="47" t="s">
        <v>92</v>
      </c>
      <c r="H38" s="24">
        <v>2</v>
      </c>
      <c r="I38" s="24" t="s">
        <v>15</v>
      </c>
      <c r="J38" s="27">
        <v>126326</v>
      </c>
      <c r="K38" s="23">
        <f t="shared" si="0"/>
        <v>2105.4333333333334</v>
      </c>
      <c r="L38" s="23">
        <f t="shared" si="1"/>
        <v>1894.8899999999999</v>
      </c>
      <c r="M38" s="23">
        <f t="shared" si="2"/>
        <v>631.63</v>
      </c>
      <c r="N38" s="23">
        <f t="shared" si="6"/>
        <v>4631.9533333333329</v>
      </c>
      <c r="O38" s="23">
        <f t="shared" si="7"/>
        <v>385.99611111111108</v>
      </c>
      <c r="P38" s="23">
        <f t="shared" si="4"/>
        <v>308.79688888888887</v>
      </c>
      <c r="Q38" s="23">
        <f>P38*0.8</f>
        <v>247.03751111111112</v>
      </c>
      <c r="R38" s="17">
        <v>77</v>
      </c>
      <c r="S38" s="17">
        <v>25</v>
      </c>
      <c r="T38" s="23">
        <f t="shared" si="5"/>
        <v>35.004199999999997</v>
      </c>
    </row>
    <row r="39" spans="1:21">
      <c r="A39" s="20">
        <v>27</v>
      </c>
      <c r="B39" s="24" t="s">
        <v>9</v>
      </c>
      <c r="C39" s="25" t="s">
        <v>20</v>
      </c>
      <c r="D39" s="29" t="s">
        <v>11</v>
      </c>
      <c r="E39" s="26">
        <v>3</v>
      </c>
      <c r="F39" s="26">
        <v>10</v>
      </c>
      <c r="G39" s="46" t="s">
        <v>93</v>
      </c>
      <c r="H39" s="24">
        <v>2</v>
      </c>
      <c r="I39" s="24" t="s">
        <v>13</v>
      </c>
      <c r="J39" s="27">
        <v>126326</v>
      </c>
      <c r="K39" s="23">
        <f t="shared" si="0"/>
        <v>2105.4333333333334</v>
      </c>
      <c r="L39" s="23">
        <f t="shared" si="1"/>
        <v>1894.8899999999999</v>
      </c>
      <c r="M39" s="23">
        <f t="shared" si="2"/>
        <v>631.63</v>
      </c>
      <c r="N39" s="23">
        <f t="shared" si="6"/>
        <v>4631.9533333333329</v>
      </c>
      <c r="O39" s="23">
        <f t="shared" si="7"/>
        <v>385.99611111111108</v>
      </c>
      <c r="P39" s="23">
        <f t="shared" si="4"/>
        <v>308.79688888888887</v>
      </c>
      <c r="Q39" s="23">
        <f>P39*0.9</f>
        <v>277.91719999999998</v>
      </c>
      <c r="R39" s="17">
        <v>278</v>
      </c>
      <c r="S39" s="17">
        <v>25</v>
      </c>
      <c r="T39" s="23">
        <f t="shared" si="5"/>
        <v>126.3788</v>
      </c>
    </row>
    <row r="40" spans="1:21">
      <c r="A40" s="20">
        <v>28</v>
      </c>
      <c r="B40" s="24" t="s">
        <v>9</v>
      </c>
      <c r="C40" s="25" t="s">
        <v>20</v>
      </c>
      <c r="D40" s="29" t="s">
        <v>11</v>
      </c>
      <c r="E40" s="26">
        <v>3</v>
      </c>
      <c r="F40" s="26">
        <v>12</v>
      </c>
      <c r="G40" s="47" t="s">
        <v>94</v>
      </c>
      <c r="H40" s="24">
        <v>2</v>
      </c>
      <c r="I40" s="24" t="s">
        <v>15</v>
      </c>
      <c r="J40" s="27">
        <v>126326</v>
      </c>
      <c r="K40" s="23">
        <f t="shared" si="0"/>
        <v>2105.4333333333334</v>
      </c>
      <c r="L40" s="23">
        <f t="shared" si="1"/>
        <v>1894.8899999999999</v>
      </c>
      <c r="M40" s="23">
        <f t="shared" si="2"/>
        <v>631.63</v>
      </c>
      <c r="N40" s="23">
        <f t="shared" si="6"/>
        <v>4631.9533333333329</v>
      </c>
      <c r="O40" s="23">
        <f t="shared" ref="O40:O63" si="8">N40/12</f>
        <v>385.99611111111108</v>
      </c>
      <c r="P40" s="23">
        <f t="shared" si="4"/>
        <v>308.79688888888887</v>
      </c>
      <c r="Q40" s="23">
        <f>P40*0.8</f>
        <v>247.03751111111112</v>
      </c>
      <c r="R40" s="17">
        <v>92</v>
      </c>
      <c r="S40" s="17">
        <v>25</v>
      </c>
      <c r="T40" s="23">
        <f t="shared" si="5"/>
        <v>41.8232</v>
      </c>
    </row>
    <row r="41" spans="1:21">
      <c r="A41" s="20">
        <v>29</v>
      </c>
      <c r="B41" s="24" t="s">
        <v>9</v>
      </c>
      <c r="C41" s="25" t="s">
        <v>20</v>
      </c>
      <c r="D41" s="29" t="s">
        <v>16</v>
      </c>
      <c r="E41" s="26" t="s">
        <v>12</v>
      </c>
      <c r="F41" s="26">
        <v>14</v>
      </c>
      <c r="G41" s="47" t="s">
        <v>95</v>
      </c>
      <c r="H41" s="24">
        <v>1</v>
      </c>
      <c r="I41" s="24" t="s">
        <v>18</v>
      </c>
      <c r="J41" s="27">
        <v>99112.98</v>
      </c>
      <c r="K41" s="23">
        <f t="shared" si="0"/>
        <v>1651.883</v>
      </c>
      <c r="L41" s="23">
        <f t="shared" si="1"/>
        <v>1486.6946999999998</v>
      </c>
      <c r="M41" s="23">
        <f t="shared" si="2"/>
        <v>495.56489999999997</v>
      </c>
      <c r="N41" s="23">
        <f t="shared" si="6"/>
        <v>3634.1425999999997</v>
      </c>
      <c r="O41" s="23">
        <f t="shared" si="8"/>
        <v>302.84521666666666</v>
      </c>
      <c r="P41" s="23">
        <f t="shared" si="4"/>
        <v>242.27617333333333</v>
      </c>
      <c r="Q41" s="23">
        <f>P41*1</f>
        <v>242.27617333333333</v>
      </c>
      <c r="R41" s="17">
        <v>242</v>
      </c>
      <c r="S41" s="17">
        <v>25</v>
      </c>
      <c r="T41" s="23">
        <f t="shared" si="5"/>
        <v>110.0132</v>
      </c>
    </row>
    <row r="42" spans="1:21">
      <c r="A42" s="20">
        <v>30</v>
      </c>
      <c r="B42" s="24" t="s">
        <v>9</v>
      </c>
      <c r="C42" s="25" t="s">
        <v>20</v>
      </c>
      <c r="D42" s="29" t="s">
        <v>16</v>
      </c>
      <c r="E42" s="26" t="s">
        <v>12</v>
      </c>
      <c r="F42" s="26">
        <v>15</v>
      </c>
      <c r="G42" s="47" t="s">
        <v>96</v>
      </c>
      <c r="H42" s="24">
        <v>1</v>
      </c>
      <c r="I42" s="24" t="s">
        <v>18</v>
      </c>
      <c r="J42" s="27">
        <v>99112.98</v>
      </c>
      <c r="K42" s="23">
        <f t="shared" si="0"/>
        <v>1651.883</v>
      </c>
      <c r="L42" s="23">
        <f t="shared" si="1"/>
        <v>1486.6946999999998</v>
      </c>
      <c r="M42" s="23">
        <f t="shared" si="2"/>
        <v>495.56489999999997</v>
      </c>
      <c r="N42" s="23">
        <f t="shared" si="6"/>
        <v>3634.1425999999997</v>
      </c>
      <c r="O42" s="23">
        <f t="shared" si="8"/>
        <v>302.84521666666666</v>
      </c>
      <c r="P42" s="23">
        <f t="shared" si="4"/>
        <v>242.27617333333333</v>
      </c>
      <c r="Q42" s="23">
        <f>P42*1</f>
        <v>242.27617333333333</v>
      </c>
      <c r="R42" s="17">
        <v>242</v>
      </c>
      <c r="S42" s="17">
        <v>25</v>
      </c>
      <c r="T42" s="23">
        <f t="shared" si="5"/>
        <v>110.0132</v>
      </c>
    </row>
    <row r="43" spans="1:21">
      <c r="A43" s="20">
        <v>31</v>
      </c>
      <c r="B43" s="24" t="s">
        <v>9</v>
      </c>
      <c r="C43" s="25" t="s">
        <v>20</v>
      </c>
      <c r="D43" s="29" t="s">
        <v>16</v>
      </c>
      <c r="E43" s="26" t="s">
        <v>12</v>
      </c>
      <c r="F43" s="26">
        <v>16</v>
      </c>
      <c r="G43" s="47" t="s">
        <v>97</v>
      </c>
      <c r="H43" s="24">
        <v>1</v>
      </c>
      <c r="I43" s="24" t="s">
        <v>17</v>
      </c>
      <c r="J43" s="27">
        <v>79641.009999999995</v>
      </c>
      <c r="K43" s="23">
        <f t="shared" si="0"/>
        <v>1327.3501666666666</v>
      </c>
      <c r="L43" s="23">
        <f t="shared" si="1"/>
        <v>1194.6151499999999</v>
      </c>
      <c r="M43" s="23">
        <f t="shared" si="2"/>
        <v>398.20504999999997</v>
      </c>
      <c r="N43" s="23">
        <f t="shared" si="6"/>
        <v>2920.1703666666667</v>
      </c>
      <c r="O43" s="23">
        <f t="shared" si="8"/>
        <v>243.34753055555555</v>
      </c>
      <c r="P43" s="23">
        <f t="shared" si="4"/>
        <v>194.67802444444445</v>
      </c>
      <c r="Q43" s="23">
        <f>P43*0.8</f>
        <v>155.74241955555556</v>
      </c>
      <c r="R43" s="17">
        <v>102</v>
      </c>
      <c r="S43" s="17">
        <v>25</v>
      </c>
      <c r="T43" s="23">
        <f t="shared" si="5"/>
        <v>46.369199999999999</v>
      </c>
    </row>
    <row r="44" spans="1:21">
      <c r="A44" s="20">
        <v>32</v>
      </c>
      <c r="B44" s="24" t="s">
        <v>9</v>
      </c>
      <c r="C44" s="25" t="s">
        <v>20</v>
      </c>
      <c r="D44" s="29" t="s">
        <v>16</v>
      </c>
      <c r="E44" s="26">
        <v>1</v>
      </c>
      <c r="F44" s="26">
        <v>17</v>
      </c>
      <c r="G44" s="46" t="s">
        <v>98</v>
      </c>
      <c r="H44" s="24">
        <v>2</v>
      </c>
      <c r="I44" s="24" t="s">
        <v>15</v>
      </c>
      <c r="J44" s="27">
        <v>126326</v>
      </c>
      <c r="K44" s="23">
        <f t="shared" si="0"/>
        <v>2105.4333333333334</v>
      </c>
      <c r="L44" s="23">
        <f t="shared" si="1"/>
        <v>1894.8899999999999</v>
      </c>
      <c r="M44" s="23">
        <f t="shared" si="2"/>
        <v>631.63</v>
      </c>
      <c r="N44" s="23">
        <f t="shared" si="6"/>
        <v>4631.9533333333329</v>
      </c>
      <c r="O44" s="23">
        <f t="shared" si="8"/>
        <v>385.99611111111108</v>
      </c>
      <c r="P44" s="23">
        <f t="shared" si="4"/>
        <v>308.79688888888887</v>
      </c>
      <c r="Q44" s="23">
        <f>P44*0.8</f>
        <v>247.03751111111112</v>
      </c>
      <c r="R44" s="17">
        <v>76</v>
      </c>
      <c r="S44" s="17">
        <v>25</v>
      </c>
      <c r="T44" s="23">
        <f t="shared" si="5"/>
        <v>34.549599999999998</v>
      </c>
    </row>
    <row r="45" spans="1:21">
      <c r="A45" s="20">
        <v>33</v>
      </c>
      <c r="B45" s="24" t="s">
        <v>9</v>
      </c>
      <c r="C45" s="25" t="s">
        <v>20</v>
      </c>
      <c r="D45" s="29" t="s">
        <v>16</v>
      </c>
      <c r="E45" s="26">
        <v>1</v>
      </c>
      <c r="F45" s="26">
        <v>18</v>
      </c>
      <c r="G45" s="46" t="s">
        <v>99</v>
      </c>
      <c r="H45" s="24">
        <v>1</v>
      </c>
      <c r="I45" s="24">
        <v>65.47</v>
      </c>
      <c r="J45" s="27">
        <v>99112.98</v>
      </c>
      <c r="K45" s="23">
        <f t="shared" si="0"/>
        <v>1651.883</v>
      </c>
      <c r="L45" s="23">
        <f t="shared" si="1"/>
        <v>1486.6946999999998</v>
      </c>
      <c r="M45" s="23">
        <f t="shared" si="2"/>
        <v>495.56489999999997</v>
      </c>
      <c r="N45" s="23">
        <f t="shared" si="6"/>
        <v>3634.1425999999997</v>
      </c>
      <c r="O45" s="23">
        <f t="shared" si="8"/>
        <v>302.84521666666666</v>
      </c>
      <c r="P45" s="23">
        <f t="shared" si="4"/>
        <v>242.27617333333333</v>
      </c>
      <c r="Q45" s="23">
        <f>P45*0.8</f>
        <v>193.82093866666668</v>
      </c>
      <c r="R45" s="17">
        <v>136</v>
      </c>
      <c r="S45" s="17">
        <v>25</v>
      </c>
      <c r="T45" s="23">
        <f t="shared" si="5"/>
        <v>61.825600000000001</v>
      </c>
    </row>
    <row r="46" spans="1:21" s="61" customFormat="1">
      <c r="A46" s="51">
        <v>34</v>
      </c>
      <c r="B46" s="52" t="s">
        <v>9</v>
      </c>
      <c r="C46" s="62" t="s">
        <v>20</v>
      </c>
      <c r="D46" s="54" t="s">
        <v>16</v>
      </c>
      <c r="E46" s="55">
        <v>2</v>
      </c>
      <c r="F46" s="55">
        <v>20</v>
      </c>
      <c r="G46" s="65" t="s">
        <v>100</v>
      </c>
      <c r="H46" s="52">
        <v>2</v>
      </c>
      <c r="I46" s="52" t="s">
        <v>13</v>
      </c>
      <c r="J46" s="57">
        <v>126326</v>
      </c>
      <c r="K46" s="58">
        <f t="shared" si="0"/>
        <v>2105.4333333333334</v>
      </c>
      <c r="L46" s="58">
        <f t="shared" si="1"/>
        <v>1894.8899999999999</v>
      </c>
      <c r="M46" s="58">
        <f t="shared" si="2"/>
        <v>631.63</v>
      </c>
      <c r="N46" s="58">
        <f t="shared" si="6"/>
        <v>4631.9533333333329</v>
      </c>
      <c r="O46" s="58">
        <f t="shared" si="8"/>
        <v>385.99611111111108</v>
      </c>
      <c r="P46" s="58">
        <f t="shared" si="4"/>
        <v>308.79688888888887</v>
      </c>
      <c r="Q46" s="58">
        <f>P46*1</f>
        <v>308.79688888888887</v>
      </c>
      <c r="R46" s="59">
        <v>309</v>
      </c>
      <c r="S46" s="59">
        <v>25</v>
      </c>
      <c r="T46" s="58">
        <f t="shared" si="5"/>
        <v>140.47139999999999</v>
      </c>
      <c r="U46" s="60"/>
    </row>
    <row r="47" spans="1:21">
      <c r="A47" s="20">
        <v>35</v>
      </c>
      <c r="B47" s="24" t="s">
        <v>9</v>
      </c>
      <c r="C47" s="25" t="s">
        <v>20</v>
      </c>
      <c r="D47" s="29" t="s">
        <v>16</v>
      </c>
      <c r="E47" s="26">
        <v>2</v>
      </c>
      <c r="F47" s="26">
        <v>21</v>
      </c>
      <c r="G47" s="46" t="s">
        <v>101</v>
      </c>
      <c r="H47" s="24">
        <v>1</v>
      </c>
      <c r="I47" s="24" t="s">
        <v>19</v>
      </c>
      <c r="J47" s="27">
        <v>99112.98</v>
      </c>
      <c r="K47" s="23">
        <f t="shared" si="0"/>
        <v>1651.883</v>
      </c>
      <c r="L47" s="23">
        <f t="shared" si="1"/>
        <v>1486.6946999999998</v>
      </c>
      <c r="M47" s="23">
        <f t="shared" si="2"/>
        <v>495.56489999999997</v>
      </c>
      <c r="N47" s="23">
        <f t="shared" si="6"/>
        <v>3634.1425999999997</v>
      </c>
      <c r="O47" s="23">
        <f t="shared" si="8"/>
        <v>302.84521666666666</v>
      </c>
      <c r="P47" s="23">
        <f t="shared" si="4"/>
        <v>242.27617333333333</v>
      </c>
      <c r="Q47" s="23">
        <f>P47*1</f>
        <v>242.27617333333333</v>
      </c>
      <c r="R47" s="17">
        <v>242</v>
      </c>
      <c r="S47" s="17">
        <v>25</v>
      </c>
      <c r="T47" s="23">
        <f t="shared" si="5"/>
        <v>110.0132</v>
      </c>
    </row>
    <row r="48" spans="1:21">
      <c r="A48" s="20">
        <v>36</v>
      </c>
      <c r="B48" s="24" t="s">
        <v>9</v>
      </c>
      <c r="C48" s="25" t="s">
        <v>20</v>
      </c>
      <c r="D48" s="29" t="s">
        <v>16</v>
      </c>
      <c r="E48" s="26">
        <v>2</v>
      </c>
      <c r="F48" s="26">
        <v>22</v>
      </c>
      <c r="G48" s="46" t="s">
        <v>102</v>
      </c>
      <c r="H48" s="24">
        <v>2</v>
      </c>
      <c r="I48" s="24" t="s">
        <v>13</v>
      </c>
      <c r="J48" s="27">
        <v>126326</v>
      </c>
      <c r="K48" s="23">
        <f t="shared" si="0"/>
        <v>2105.4333333333334</v>
      </c>
      <c r="L48" s="23">
        <f t="shared" si="1"/>
        <v>1894.8899999999999</v>
      </c>
      <c r="M48" s="23">
        <f t="shared" si="2"/>
        <v>631.63</v>
      </c>
      <c r="N48" s="23">
        <f t="shared" si="6"/>
        <v>4631.9533333333329</v>
      </c>
      <c r="O48" s="23">
        <f t="shared" si="8"/>
        <v>385.99611111111108</v>
      </c>
      <c r="P48" s="23">
        <f t="shared" si="4"/>
        <v>308.79688888888887</v>
      </c>
      <c r="Q48" s="23">
        <f>P48*1</f>
        <v>308.79688888888887</v>
      </c>
      <c r="R48" s="17">
        <v>309</v>
      </c>
      <c r="S48" s="17">
        <v>25</v>
      </c>
      <c r="T48" s="23">
        <f t="shared" si="5"/>
        <v>140.47139999999999</v>
      </c>
    </row>
    <row r="49" spans="1:20">
      <c r="A49" s="20">
        <v>37</v>
      </c>
      <c r="B49" s="24" t="s">
        <v>9</v>
      </c>
      <c r="C49" s="25" t="s">
        <v>20</v>
      </c>
      <c r="D49" s="29" t="s">
        <v>16</v>
      </c>
      <c r="E49" s="26">
        <v>3</v>
      </c>
      <c r="F49" s="26">
        <v>24</v>
      </c>
      <c r="G49" s="46" t="s">
        <v>103</v>
      </c>
      <c r="H49" s="24">
        <v>1</v>
      </c>
      <c r="I49" s="24" t="s">
        <v>19</v>
      </c>
      <c r="J49" s="27">
        <v>99112.98</v>
      </c>
      <c r="K49" s="23">
        <f t="shared" si="0"/>
        <v>1651.883</v>
      </c>
      <c r="L49" s="23">
        <f t="shared" si="1"/>
        <v>1486.6946999999998</v>
      </c>
      <c r="M49" s="23">
        <f t="shared" si="2"/>
        <v>495.56489999999997</v>
      </c>
      <c r="N49" s="23">
        <f t="shared" si="6"/>
        <v>3634.1425999999997</v>
      </c>
      <c r="O49" s="23">
        <f t="shared" si="8"/>
        <v>302.84521666666666</v>
      </c>
      <c r="P49" s="23">
        <f t="shared" si="4"/>
        <v>242.27617333333333</v>
      </c>
      <c r="Q49" s="23">
        <f>P49*0.8</f>
        <v>193.82093866666668</v>
      </c>
      <c r="R49" s="17">
        <v>58</v>
      </c>
      <c r="S49" s="17">
        <v>25</v>
      </c>
      <c r="T49" s="23">
        <f t="shared" si="5"/>
        <v>26.366800000000001</v>
      </c>
    </row>
    <row r="50" spans="1:20">
      <c r="A50" s="20">
        <v>38</v>
      </c>
      <c r="B50" s="24" t="s">
        <v>9</v>
      </c>
      <c r="C50" s="25" t="s">
        <v>20</v>
      </c>
      <c r="D50" s="29" t="s">
        <v>16</v>
      </c>
      <c r="E50" s="26">
        <v>3</v>
      </c>
      <c r="F50" s="26">
        <v>25</v>
      </c>
      <c r="G50" s="46" t="s">
        <v>104</v>
      </c>
      <c r="H50" s="24">
        <v>2</v>
      </c>
      <c r="I50" s="24" t="s">
        <v>13</v>
      </c>
      <c r="J50" s="27">
        <v>126326</v>
      </c>
      <c r="K50" s="23">
        <f t="shared" si="0"/>
        <v>2105.4333333333334</v>
      </c>
      <c r="L50" s="23">
        <f t="shared" si="1"/>
        <v>1894.8899999999999</v>
      </c>
      <c r="M50" s="23">
        <f t="shared" si="2"/>
        <v>631.63</v>
      </c>
      <c r="N50" s="23">
        <f t="shared" si="6"/>
        <v>4631.9533333333329</v>
      </c>
      <c r="O50" s="23">
        <f t="shared" si="8"/>
        <v>385.99611111111108</v>
      </c>
      <c r="P50" s="23">
        <f t="shared" si="4"/>
        <v>308.79688888888887</v>
      </c>
      <c r="Q50" s="23">
        <f>P50*0.8</f>
        <v>247.03751111111112</v>
      </c>
      <c r="R50" s="17">
        <v>113</v>
      </c>
      <c r="S50" s="17">
        <v>25</v>
      </c>
      <c r="T50" s="23">
        <f t="shared" si="5"/>
        <v>51.369799999999998</v>
      </c>
    </row>
    <row r="51" spans="1:20">
      <c r="A51" s="20">
        <v>39</v>
      </c>
      <c r="B51" s="24" t="s">
        <v>21</v>
      </c>
      <c r="C51" s="32">
        <v>16</v>
      </c>
      <c r="D51" s="29" t="s">
        <v>11</v>
      </c>
      <c r="E51" s="26" t="s">
        <v>12</v>
      </c>
      <c r="F51" s="26">
        <v>1</v>
      </c>
      <c r="G51" s="46" t="s">
        <v>117</v>
      </c>
      <c r="H51" s="24">
        <v>2</v>
      </c>
      <c r="I51" s="24" t="s">
        <v>22</v>
      </c>
      <c r="J51" s="27">
        <v>135795.88</v>
      </c>
      <c r="K51" s="23">
        <f t="shared" si="0"/>
        <v>2263.2646666666669</v>
      </c>
      <c r="L51" s="23">
        <f t="shared" si="1"/>
        <v>2036.9382000000001</v>
      </c>
      <c r="M51" s="23">
        <f t="shared" si="2"/>
        <v>678.97940000000006</v>
      </c>
      <c r="N51" s="23">
        <f t="shared" si="6"/>
        <v>4979.1822666666667</v>
      </c>
      <c r="O51" s="23">
        <f t="shared" si="8"/>
        <v>414.93185555555556</v>
      </c>
      <c r="P51" s="23">
        <f t="shared" si="4"/>
        <v>331.94548444444445</v>
      </c>
      <c r="Q51" s="23">
        <f>P51*0.9</f>
        <v>298.75093600000002</v>
      </c>
      <c r="R51" s="17">
        <v>299</v>
      </c>
      <c r="S51" s="17">
        <v>25</v>
      </c>
      <c r="T51" s="23">
        <f t="shared" si="5"/>
        <v>135.9254</v>
      </c>
    </row>
    <row r="52" spans="1:20">
      <c r="A52" s="20">
        <v>40</v>
      </c>
      <c r="B52" s="24" t="s">
        <v>21</v>
      </c>
      <c r="C52" s="32">
        <v>16</v>
      </c>
      <c r="D52" s="29" t="s">
        <v>11</v>
      </c>
      <c r="E52" s="26" t="s">
        <v>12</v>
      </c>
      <c r="F52" s="26">
        <v>2</v>
      </c>
      <c r="G52" s="46" t="s">
        <v>118</v>
      </c>
      <c r="H52" s="24">
        <v>1</v>
      </c>
      <c r="I52" s="24">
        <v>57.72</v>
      </c>
      <c r="J52" s="27">
        <v>97001.89</v>
      </c>
      <c r="K52" s="23">
        <f t="shared" si="0"/>
        <v>1616.6981666666666</v>
      </c>
      <c r="L52" s="23">
        <f t="shared" si="1"/>
        <v>1455.02835</v>
      </c>
      <c r="M52" s="23">
        <f t="shared" si="2"/>
        <v>485.00945000000002</v>
      </c>
      <c r="N52" s="23">
        <f t="shared" si="6"/>
        <v>3556.7359666666666</v>
      </c>
      <c r="O52" s="23">
        <f t="shared" si="8"/>
        <v>296.39466388888889</v>
      </c>
      <c r="P52" s="23">
        <f t="shared" si="4"/>
        <v>237.11573111111113</v>
      </c>
      <c r="Q52" s="23">
        <f>P52*0.8</f>
        <v>189.69258488888892</v>
      </c>
      <c r="R52" s="17">
        <v>0</v>
      </c>
      <c r="S52" s="17">
        <v>0</v>
      </c>
      <c r="T52" s="23">
        <f t="shared" si="5"/>
        <v>0</v>
      </c>
    </row>
    <row r="53" spans="1:20">
      <c r="A53" s="20">
        <v>41</v>
      </c>
      <c r="B53" s="24" t="s">
        <v>21</v>
      </c>
      <c r="C53" s="32">
        <v>16</v>
      </c>
      <c r="D53" s="29" t="s">
        <v>11</v>
      </c>
      <c r="E53" s="26" t="s">
        <v>12</v>
      </c>
      <c r="F53" s="26">
        <v>3</v>
      </c>
      <c r="G53" s="46" t="s">
        <v>119</v>
      </c>
      <c r="H53" s="24">
        <v>2</v>
      </c>
      <c r="I53" s="24" t="s">
        <v>22</v>
      </c>
      <c r="J53" s="27">
        <v>135795.88</v>
      </c>
      <c r="K53" s="23">
        <f t="shared" si="0"/>
        <v>2263.2646666666669</v>
      </c>
      <c r="L53" s="23">
        <f t="shared" si="1"/>
        <v>2036.9382000000001</v>
      </c>
      <c r="M53" s="23">
        <f t="shared" si="2"/>
        <v>678.97940000000006</v>
      </c>
      <c r="N53" s="23">
        <f t="shared" si="6"/>
        <v>4979.1822666666667</v>
      </c>
      <c r="O53" s="23">
        <f t="shared" si="8"/>
        <v>414.93185555555556</v>
      </c>
      <c r="P53" s="23">
        <f t="shared" si="4"/>
        <v>331.94548444444445</v>
      </c>
      <c r="Q53" s="23">
        <f>P53*0.9</f>
        <v>298.75093600000002</v>
      </c>
      <c r="R53" s="17">
        <v>0</v>
      </c>
      <c r="S53" s="17">
        <v>0</v>
      </c>
      <c r="T53" s="23">
        <f t="shared" si="5"/>
        <v>0</v>
      </c>
    </row>
    <row r="54" spans="1:20">
      <c r="A54" s="20">
        <v>42</v>
      </c>
      <c r="B54" s="24" t="s">
        <v>21</v>
      </c>
      <c r="C54" s="32">
        <v>16</v>
      </c>
      <c r="D54" s="29" t="s">
        <v>11</v>
      </c>
      <c r="E54" s="26">
        <v>1</v>
      </c>
      <c r="F54" s="26">
        <v>4</v>
      </c>
      <c r="G54" s="46" t="s">
        <v>120</v>
      </c>
      <c r="H54" s="24">
        <v>2</v>
      </c>
      <c r="I54" s="24" t="s">
        <v>22</v>
      </c>
      <c r="J54" s="27">
        <v>135795.88</v>
      </c>
      <c r="K54" s="23">
        <f t="shared" si="0"/>
        <v>2263.2646666666669</v>
      </c>
      <c r="L54" s="23">
        <f t="shared" si="1"/>
        <v>2036.9382000000001</v>
      </c>
      <c r="M54" s="23">
        <f t="shared" si="2"/>
        <v>678.97940000000006</v>
      </c>
      <c r="N54" s="23">
        <f t="shared" si="6"/>
        <v>4979.1822666666667</v>
      </c>
      <c r="O54" s="23">
        <f t="shared" si="8"/>
        <v>414.93185555555556</v>
      </c>
      <c r="P54" s="23">
        <f t="shared" si="4"/>
        <v>331.94548444444445</v>
      </c>
      <c r="Q54" s="23">
        <f>P54*1</f>
        <v>331.94548444444445</v>
      </c>
      <c r="R54" s="17">
        <v>332</v>
      </c>
      <c r="S54" s="17">
        <v>25</v>
      </c>
      <c r="T54" s="23">
        <f t="shared" si="5"/>
        <v>150.9272</v>
      </c>
    </row>
    <row r="55" spans="1:20">
      <c r="A55" s="20">
        <v>43</v>
      </c>
      <c r="B55" s="24" t="s">
        <v>21</v>
      </c>
      <c r="C55" s="32">
        <v>16</v>
      </c>
      <c r="D55" s="29" t="s">
        <v>11</v>
      </c>
      <c r="E55" s="26">
        <v>1</v>
      </c>
      <c r="F55" s="26">
        <v>5</v>
      </c>
      <c r="G55" s="46" t="s">
        <v>121</v>
      </c>
      <c r="H55" s="24">
        <v>1</v>
      </c>
      <c r="I55" s="24" t="s">
        <v>23</v>
      </c>
      <c r="J55" s="27">
        <v>97001.89</v>
      </c>
      <c r="K55" s="23">
        <f t="shared" si="0"/>
        <v>1616.6981666666666</v>
      </c>
      <c r="L55" s="23">
        <f t="shared" si="1"/>
        <v>1455.02835</v>
      </c>
      <c r="M55" s="23">
        <f t="shared" si="2"/>
        <v>485.00945000000002</v>
      </c>
      <c r="N55" s="23">
        <f t="shared" si="6"/>
        <v>3556.7359666666666</v>
      </c>
      <c r="O55" s="23">
        <f t="shared" si="8"/>
        <v>296.39466388888889</v>
      </c>
      <c r="P55" s="23">
        <f t="shared" si="4"/>
        <v>237.11573111111113</v>
      </c>
      <c r="Q55" s="23">
        <f>P55*0.8</f>
        <v>189.69258488888892</v>
      </c>
      <c r="R55" s="17">
        <v>76</v>
      </c>
      <c r="S55" s="17">
        <v>25</v>
      </c>
      <c r="T55" s="23">
        <f t="shared" si="5"/>
        <v>34.549599999999998</v>
      </c>
    </row>
    <row r="56" spans="1:20">
      <c r="A56" s="20">
        <v>44</v>
      </c>
      <c r="B56" s="24" t="s">
        <v>21</v>
      </c>
      <c r="C56" s="32">
        <v>16</v>
      </c>
      <c r="D56" s="29" t="s">
        <v>11</v>
      </c>
      <c r="E56" s="26">
        <v>1</v>
      </c>
      <c r="F56" s="26">
        <v>6</v>
      </c>
      <c r="G56" s="46" t="s">
        <v>122</v>
      </c>
      <c r="H56" s="24">
        <v>2</v>
      </c>
      <c r="I56" s="24" t="s">
        <v>22</v>
      </c>
      <c r="J56" s="27">
        <v>135795.88</v>
      </c>
      <c r="K56" s="23">
        <f t="shared" si="0"/>
        <v>2263.2646666666669</v>
      </c>
      <c r="L56" s="23">
        <f t="shared" si="1"/>
        <v>2036.9382000000001</v>
      </c>
      <c r="M56" s="23">
        <f t="shared" si="2"/>
        <v>678.97940000000006</v>
      </c>
      <c r="N56" s="23">
        <f t="shared" si="6"/>
        <v>4979.1822666666667</v>
      </c>
      <c r="O56" s="23">
        <f t="shared" si="8"/>
        <v>414.93185555555556</v>
      </c>
      <c r="P56" s="23">
        <f t="shared" si="4"/>
        <v>331.94548444444445</v>
      </c>
      <c r="Q56" s="23">
        <f>P56*0.8</f>
        <v>265.55638755555555</v>
      </c>
      <c r="R56" s="17">
        <v>54</v>
      </c>
      <c r="S56" s="17">
        <v>25</v>
      </c>
      <c r="T56" s="23">
        <f t="shared" si="5"/>
        <v>24.548400000000001</v>
      </c>
    </row>
    <row r="57" spans="1:20">
      <c r="A57" s="20">
        <v>45</v>
      </c>
      <c r="B57" s="24" t="s">
        <v>21</v>
      </c>
      <c r="C57" s="32">
        <v>16</v>
      </c>
      <c r="D57" s="29" t="s">
        <v>11</v>
      </c>
      <c r="E57" s="26">
        <v>2</v>
      </c>
      <c r="F57" s="26">
        <v>7</v>
      </c>
      <c r="G57" s="46" t="s">
        <v>123</v>
      </c>
      <c r="H57" s="24">
        <v>2</v>
      </c>
      <c r="I57" s="24" t="s">
        <v>22</v>
      </c>
      <c r="J57" s="27">
        <v>135795.88</v>
      </c>
      <c r="K57" s="23">
        <f t="shared" si="0"/>
        <v>2263.2646666666669</v>
      </c>
      <c r="L57" s="23">
        <f t="shared" si="1"/>
        <v>2036.9382000000001</v>
      </c>
      <c r="M57" s="23">
        <f t="shared" si="2"/>
        <v>678.97940000000006</v>
      </c>
      <c r="N57" s="23">
        <f t="shared" si="6"/>
        <v>4979.1822666666667</v>
      </c>
      <c r="O57" s="23">
        <f t="shared" si="8"/>
        <v>414.93185555555556</v>
      </c>
      <c r="P57" s="23">
        <f t="shared" si="4"/>
        <v>331.94548444444445</v>
      </c>
      <c r="Q57" s="23">
        <f>P57*0.8</f>
        <v>265.55638755555555</v>
      </c>
      <c r="R57" s="17">
        <v>94</v>
      </c>
      <c r="S57" s="17">
        <v>25</v>
      </c>
      <c r="T57" s="23">
        <f t="shared" si="5"/>
        <v>42.732399999999998</v>
      </c>
    </row>
    <row r="58" spans="1:20">
      <c r="A58" s="20">
        <v>46</v>
      </c>
      <c r="B58" s="24" t="s">
        <v>21</v>
      </c>
      <c r="C58" s="32">
        <v>16</v>
      </c>
      <c r="D58" s="29" t="s">
        <v>11</v>
      </c>
      <c r="E58" s="26">
        <v>2</v>
      </c>
      <c r="F58" s="26">
        <v>8</v>
      </c>
      <c r="G58" s="46" t="s">
        <v>124</v>
      </c>
      <c r="H58" s="24">
        <v>1</v>
      </c>
      <c r="I58" s="24" t="s">
        <v>23</v>
      </c>
      <c r="J58" s="27">
        <v>97001.89</v>
      </c>
      <c r="K58" s="23">
        <f t="shared" si="0"/>
        <v>1616.6981666666666</v>
      </c>
      <c r="L58" s="23">
        <f t="shared" si="1"/>
        <v>1455.02835</v>
      </c>
      <c r="M58" s="23">
        <f t="shared" si="2"/>
        <v>485.00945000000002</v>
      </c>
      <c r="N58" s="23">
        <f t="shared" si="6"/>
        <v>3556.7359666666666</v>
      </c>
      <c r="O58" s="23">
        <f t="shared" si="8"/>
        <v>296.39466388888889</v>
      </c>
      <c r="P58" s="23">
        <f t="shared" si="4"/>
        <v>237.11573111111113</v>
      </c>
      <c r="Q58" s="23">
        <f>P58*0.9</f>
        <v>213.40415800000002</v>
      </c>
      <c r="R58" s="17">
        <v>213</v>
      </c>
      <c r="S58" s="17">
        <v>25</v>
      </c>
      <c r="T58" s="23">
        <f t="shared" si="5"/>
        <v>96.829800000000006</v>
      </c>
    </row>
    <row r="59" spans="1:20">
      <c r="A59" s="20">
        <v>47</v>
      </c>
      <c r="B59" s="24" t="s">
        <v>21</v>
      </c>
      <c r="C59" s="32">
        <v>16</v>
      </c>
      <c r="D59" s="29" t="s">
        <v>11</v>
      </c>
      <c r="E59" s="26">
        <v>2</v>
      </c>
      <c r="F59" s="26">
        <v>9</v>
      </c>
      <c r="G59" s="46" t="s">
        <v>125</v>
      </c>
      <c r="H59" s="24">
        <v>2</v>
      </c>
      <c r="I59" s="24" t="s">
        <v>22</v>
      </c>
      <c r="J59" s="27">
        <v>135795.88</v>
      </c>
      <c r="K59" s="23">
        <f t="shared" si="0"/>
        <v>2263.2646666666669</v>
      </c>
      <c r="L59" s="23">
        <f t="shared" si="1"/>
        <v>2036.9382000000001</v>
      </c>
      <c r="M59" s="23">
        <f t="shared" si="2"/>
        <v>678.97940000000006</v>
      </c>
      <c r="N59" s="23">
        <f t="shared" si="6"/>
        <v>4979.1822666666667</v>
      </c>
      <c r="O59" s="23">
        <f t="shared" si="8"/>
        <v>414.93185555555556</v>
      </c>
      <c r="P59" s="23">
        <f t="shared" si="4"/>
        <v>331.94548444444445</v>
      </c>
      <c r="Q59" s="23">
        <f>P59*1</f>
        <v>331.94548444444445</v>
      </c>
      <c r="R59" s="33">
        <v>0</v>
      </c>
      <c r="S59" s="17">
        <v>0</v>
      </c>
      <c r="T59" s="23">
        <f t="shared" si="5"/>
        <v>0</v>
      </c>
    </row>
    <row r="60" spans="1:20">
      <c r="A60" s="20">
        <v>48</v>
      </c>
      <c r="B60" s="24" t="s">
        <v>21</v>
      </c>
      <c r="C60" s="32">
        <v>16</v>
      </c>
      <c r="D60" s="29" t="s">
        <v>11</v>
      </c>
      <c r="E60" s="26">
        <v>3</v>
      </c>
      <c r="F60" s="26">
        <v>10</v>
      </c>
      <c r="G60" s="46" t="s">
        <v>126</v>
      </c>
      <c r="H60" s="24">
        <v>2</v>
      </c>
      <c r="I60" s="24" t="s">
        <v>22</v>
      </c>
      <c r="J60" s="27">
        <v>135795.88</v>
      </c>
      <c r="K60" s="23">
        <f t="shared" si="0"/>
        <v>2263.2646666666669</v>
      </c>
      <c r="L60" s="23">
        <f t="shared" si="1"/>
        <v>2036.9382000000001</v>
      </c>
      <c r="M60" s="23">
        <f t="shared" si="2"/>
        <v>678.97940000000006</v>
      </c>
      <c r="N60" s="23">
        <f t="shared" si="6"/>
        <v>4979.1822666666667</v>
      </c>
      <c r="O60" s="23">
        <f t="shared" si="8"/>
        <v>414.93185555555556</v>
      </c>
      <c r="P60" s="23">
        <f t="shared" si="4"/>
        <v>331.94548444444445</v>
      </c>
      <c r="Q60" s="23">
        <f>P60*0.9</f>
        <v>298.75093600000002</v>
      </c>
      <c r="R60" s="17">
        <v>299</v>
      </c>
      <c r="S60" s="17">
        <v>25</v>
      </c>
      <c r="T60" s="23">
        <f t="shared" si="5"/>
        <v>135.9254</v>
      </c>
    </row>
    <row r="61" spans="1:20">
      <c r="A61" s="20">
        <v>49</v>
      </c>
      <c r="B61" s="24" t="s">
        <v>21</v>
      </c>
      <c r="C61" s="32">
        <v>16</v>
      </c>
      <c r="D61" s="29" t="s">
        <v>11</v>
      </c>
      <c r="E61" s="26">
        <v>3</v>
      </c>
      <c r="F61" s="26">
        <v>11</v>
      </c>
      <c r="G61" s="47" t="s">
        <v>127</v>
      </c>
      <c r="H61" s="24">
        <v>1</v>
      </c>
      <c r="I61" s="24" t="s">
        <v>23</v>
      </c>
      <c r="J61" s="27">
        <v>97001.89</v>
      </c>
      <c r="K61" s="23">
        <f t="shared" si="0"/>
        <v>1616.6981666666666</v>
      </c>
      <c r="L61" s="23">
        <f t="shared" si="1"/>
        <v>1455.02835</v>
      </c>
      <c r="M61" s="23">
        <f t="shared" si="2"/>
        <v>485.00945000000002</v>
      </c>
      <c r="N61" s="23">
        <f t="shared" si="6"/>
        <v>3556.7359666666666</v>
      </c>
      <c r="O61" s="23">
        <f t="shared" si="8"/>
        <v>296.39466388888889</v>
      </c>
      <c r="P61" s="23">
        <f t="shared" si="4"/>
        <v>237.11573111111113</v>
      </c>
      <c r="Q61" s="23">
        <f>P61*0.8</f>
        <v>189.69258488888892</v>
      </c>
      <c r="R61" s="17">
        <v>123</v>
      </c>
      <c r="S61" s="17">
        <v>25</v>
      </c>
      <c r="T61" s="23">
        <f t="shared" si="5"/>
        <v>55.915799999999997</v>
      </c>
    </row>
    <row r="62" spans="1:20">
      <c r="A62" s="20">
        <v>50</v>
      </c>
      <c r="B62" s="24" t="s">
        <v>21</v>
      </c>
      <c r="C62" s="32">
        <v>16</v>
      </c>
      <c r="D62" s="29" t="s">
        <v>11</v>
      </c>
      <c r="E62" s="26">
        <v>3</v>
      </c>
      <c r="F62" s="26">
        <v>12</v>
      </c>
      <c r="G62" s="47" t="s">
        <v>128</v>
      </c>
      <c r="H62" s="24">
        <v>2</v>
      </c>
      <c r="I62" s="24" t="s">
        <v>22</v>
      </c>
      <c r="J62" s="27">
        <v>135795.88</v>
      </c>
      <c r="K62" s="23">
        <f t="shared" si="0"/>
        <v>2263.2646666666669</v>
      </c>
      <c r="L62" s="23">
        <f t="shared" si="1"/>
        <v>2036.9382000000001</v>
      </c>
      <c r="M62" s="23">
        <f t="shared" si="2"/>
        <v>678.97940000000006</v>
      </c>
      <c r="N62" s="23">
        <f t="shared" si="6"/>
        <v>4979.1822666666667</v>
      </c>
      <c r="O62" s="23">
        <f t="shared" si="8"/>
        <v>414.93185555555556</v>
      </c>
      <c r="P62" s="23">
        <f t="shared" si="4"/>
        <v>331.94548444444445</v>
      </c>
      <c r="Q62" s="23">
        <f>P62*0.9</f>
        <v>298.75093600000002</v>
      </c>
      <c r="R62" s="17">
        <v>299</v>
      </c>
      <c r="S62" s="17">
        <v>25</v>
      </c>
      <c r="T62" s="23">
        <f t="shared" si="5"/>
        <v>135.9254</v>
      </c>
    </row>
    <row r="63" spans="1:20">
      <c r="A63" s="20">
        <v>51</v>
      </c>
      <c r="B63" s="24" t="s">
        <v>21</v>
      </c>
      <c r="C63" s="32">
        <v>16</v>
      </c>
      <c r="D63" s="29" t="s">
        <v>16</v>
      </c>
      <c r="E63" s="26" t="s">
        <v>12</v>
      </c>
      <c r="F63" s="26">
        <v>13</v>
      </c>
      <c r="G63" s="47" t="s">
        <v>129</v>
      </c>
      <c r="H63" s="24">
        <v>2</v>
      </c>
      <c r="I63" s="24" t="s">
        <v>22</v>
      </c>
      <c r="J63" s="27">
        <v>135795.88</v>
      </c>
      <c r="K63" s="23">
        <f t="shared" si="0"/>
        <v>2263.2646666666669</v>
      </c>
      <c r="L63" s="23">
        <f t="shared" si="1"/>
        <v>2036.9382000000001</v>
      </c>
      <c r="M63" s="23">
        <f t="shared" si="2"/>
        <v>678.97940000000006</v>
      </c>
      <c r="N63" s="23">
        <f t="shared" si="6"/>
        <v>4979.1822666666667</v>
      </c>
      <c r="O63" s="23">
        <f t="shared" si="8"/>
        <v>414.93185555555556</v>
      </c>
      <c r="P63" s="23">
        <f t="shared" si="4"/>
        <v>331.94548444444445</v>
      </c>
      <c r="Q63" s="23">
        <f>P63*0.9</f>
        <v>298.75093600000002</v>
      </c>
      <c r="R63" s="17">
        <v>299</v>
      </c>
      <c r="S63" s="17">
        <v>25</v>
      </c>
      <c r="T63" s="23">
        <f t="shared" si="5"/>
        <v>135.9254</v>
      </c>
    </row>
    <row r="64" spans="1:20">
      <c r="A64" s="20">
        <v>52</v>
      </c>
      <c r="B64" s="24" t="s">
        <v>21</v>
      </c>
      <c r="C64" s="32">
        <v>16</v>
      </c>
      <c r="D64" s="29" t="s">
        <v>16</v>
      </c>
      <c r="E64" s="26" t="s">
        <v>12</v>
      </c>
      <c r="F64" s="26">
        <v>14</v>
      </c>
      <c r="G64" s="47" t="s">
        <v>130</v>
      </c>
      <c r="H64" s="24">
        <v>1</v>
      </c>
      <c r="I64" s="24" t="s">
        <v>23</v>
      </c>
      <c r="J64" s="27">
        <v>97001.89</v>
      </c>
      <c r="K64" s="23">
        <f t="shared" si="0"/>
        <v>1616.6981666666666</v>
      </c>
      <c r="L64" s="23">
        <f t="shared" si="1"/>
        <v>1455.02835</v>
      </c>
      <c r="M64" s="23">
        <f t="shared" si="2"/>
        <v>485.00945000000002</v>
      </c>
      <c r="N64" s="23">
        <f t="shared" si="6"/>
        <v>3556.7359666666666</v>
      </c>
      <c r="O64" s="23">
        <f>N64/12</f>
        <v>296.39466388888889</v>
      </c>
      <c r="P64" s="23">
        <f t="shared" si="4"/>
        <v>237.11573111111113</v>
      </c>
      <c r="Q64" s="23">
        <f>P64*0.8</f>
        <v>189.69258488888892</v>
      </c>
      <c r="R64" s="17">
        <v>98</v>
      </c>
      <c r="S64" s="17">
        <v>25</v>
      </c>
      <c r="T64" s="23">
        <f t="shared" si="5"/>
        <v>44.550800000000002</v>
      </c>
    </row>
    <row r="65" spans="1:20">
      <c r="A65" s="20">
        <v>53</v>
      </c>
      <c r="B65" s="24" t="s">
        <v>21</v>
      </c>
      <c r="C65" s="32">
        <v>16</v>
      </c>
      <c r="D65" s="29" t="s">
        <v>16</v>
      </c>
      <c r="E65" s="26" t="s">
        <v>12</v>
      </c>
      <c r="F65" s="26">
        <v>15</v>
      </c>
      <c r="G65" s="47" t="s">
        <v>131</v>
      </c>
      <c r="H65" s="24">
        <v>2</v>
      </c>
      <c r="I65" s="24" t="s">
        <v>22</v>
      </c>
      <c r="J65" s="27">
        <v>135795.88</v>
      </c>
      <c r="K65" s="23">
        <f t="shared" si="0"/>
        <v>2263.2646666666669</v>
      </c>
      <c r="L65" s="23">
        <f t="shared" si="1"/>
        <v>2036.9382000000001</v>
      </c>
      <c r="M65" s="23">
        <f t="shared" si="2"/>
        <v>678.97940000000006</v>
      </c>
      <c r="N65" s="23">
        <f t="shared" si="6"/>
        <v>4979.1822666666667</v>
      </c>
      <c r="O65" s="23">
        <f t="shared" ref="O65:O78" si="9">N65/12</f>
        <v>414.93185555555556</v>
      </c>
      <c r="P65" s="23">
        <f t="shared" si="4"/>
        <v>331.94548444444445</v>
      </c>
      <c r="Q65" s="23">
        <f>P65*1</f>
        <v>331.94548444444445</v>
      </c>
      <c r="R65" s="17">
        <v>0</v>
      </c>
      <c r="S65" s="17">
        <v>0</v>
      </c>
      <c r="T65" s="23">
        <f t="shared" si="5"/>
        <v>0</v>
      </c>
    </row>
    <row r="66" spans="1:20">
      <c r="A66" s="20">
        <v>54</v>
      </c>
      <c r="B66" s="24" t="s">
        <v>21</v>
      </c>
      <c r="C66" s="32">
        <v>16</v>
      </c>
      <c r="D66" s="29" t="s">
        <v>16</v>
      </c>
      <c r="E66" s="26">
        <v>1</v>
      </c>
      <c r="F66" s="26">
        <v>16</v>
      </c>
      <c r="G66" s="47" t="s">
        <v>132</v>
      </c>
      <c r="H66" s="24">
        <v>2</v>
      </c>
      <c r="I66" s="24" t="s">
        <v>22</v>
      </c>
      <c r="J66" s="27">
        <v>135795.88</v>
      </c>
      <c r="K66" s="23">
        <f t="shared" si="0"/>
        <v>2263.2646666666669</v>
      </c>
      <c r="L66" s="23">
        <f t="shared" si="1"/>
        <v>2036.9382000000001</v>
      </c>
      <c r="M66" s="23">
        <f t="shared" si="2"/>
        <v>678.97940000000006</v>
      </c>
      <c r="N66" s="23">
        <f t="shared" si="6"/>
        <v>4979.1822666666667</v>
      </c>
      <c r="O66" s="23">
        <f t="shared" si="9"/>
        <v>414.93185555555556</v>
      </c>
      <c r="P66" s="23">
        <f t="shared" si="4"/>
        <v>331.94548444444445</v>
      </c>
      <c r="Q66" s="23">
        <f>P66*1</f>
        <v>331.94548444444445</v>
      </c>
      <c r="R66" s="17">
        <v>332</v>
      </c>
      <c r="S66" s="17">
        <v>25</v>
      </c>
      <c r="T66" s="23">
        <f t="shared" si="5"/>
        <v>150.9272</v>
      </c>
    </row>
    <row r="67" spans="1:20">
      <c r="A67" s="20">
        <v>55</v>
      </c>
      <c r="B67" s="24" t="s">
        <v>21</v>
      </c>
      <c r="C67" s="32">
        <v>16</v>
      </c>
      <c r="D67" s="29" t="s">
        <v>16</v>
      </c>
      <c r="E67" s="26">
        <v>1</v>
      </c>
      <c r="F67" s="26">
        <v>17</v>
      </c>
      <c r="G67" s="47" t="s">
        <v>133</v>
      </c>
      <c r="H67" s="24">
        <v>1</v>
      </c>
      <c r="I67" s="24" t="s">
        <v>23</v>
      </c>
      <c r="J67" s="27">
        <v>97001.89</v>
      </c>
      <c r="K67" s="23">
        <f t="shared" si="0"/>
        <v>1616.6981666666666</v>
      </c>
      <c r="L67" s="23">
        <f t="shared" si="1"/>
        <v>1455.02835</v>
      </c>
      <c r="M67" s="23">
        <f t="shared" si="2"/>
        <v>485.00945000000002</v>
      </c>
      <c r="N67" s="23">
        <f t="shared" si="6"/>
        <v>3556.7359666666666</v>
      </c>
      <c r="O67" s="23">
        <f t="shared" si="9"/>
        <v>296.39466388888889</v>
      </c>
      <c r="P67" s="23">
        <f t="shared" si="4"/>
        <v>237.11573111111113</v>
      </c>
      <c r="Q67" s="23">
        <f>P67*0.8</f>
        <v>189.69258488888892</v>
      </c>
      <c r="R67" s="17">
        <v>120</v>
      </c>
      <c r="S67" s="17">
        <v>25</v>
      </c>
      <c r="T67" s="23">
        <f t="shared" si="5"/>
        <v>54.552</v>
      </c>
    </row>
    <row r="68" spans="1:20">
      <c r="A68" s="20">
        <v>56</v>
      </c>
      <c r="B68" s="24" t="s">
        <v>21</v>
      </c>
      <c r="C68" s="32">
        <v>16</v>
      </c>
      <c r="D68" s="29" t="s">
        <v>16</v>
      </c>
      <c r="E68" s="26">
        <v>1</v>
      </c>
      <c r="F68" s="26">
        <v>18</v>
      </c>
      <c r="G68" s="47" t="s">
        <v>134</v>
      </c>
      <c r="H68" s="24">
        <v>2</v>
      </c>
      <c r="I68" s="24" t="s">
        <v>22</v>
      </c>
      <c r="J68" s="27">
        <v>135795.88</v>
      </c>
      <c r="K68" s="23">
        <f t="shared" si="0"/>
        <v>2263.2646666666669</v>
      </c>
      <c r="L68" s="23">
        <f t="shared" si="1"/>
        <v>2036.9382000000001</v>
      </c>
      <c r="M68" s="23">
        <f t="shared" si="2"/>
        <v>678.97940000000006</v>
      </c>
      <c r="N68" s="23">
        <f t="shared" si="6"/>
        <v>4979.1822666666667</v>
      </c>
      <c r="O68" s="23">
        <f t="shared" si="9"/>
        <v>414.93185555555556</v>
      </c>
      <c r="P68" s="23">
        <f t="shared" si="4"/>
        <v>331.94548444444445</v>
      </c>
      <c r="Q68" s="23">
        <f>P68*0.8</f>
        <v>265.55638755555555</v>
      </c>
      <c r="R68" s="17">
        <v>70</v>
      </c>
      <c r="S68" s="17">
        <v>25</v>
      </c>
      <c r="T68" s="23">
        <f t="shared" si="5"/>
        <v>31.821999999999999</v>
      </c>
    </row>
    <row r="69" spans="1:20">
      <c r="A69" s="20">
        <v>57</v>
      </c>
      <c r="B69" s="24" t="s">
        <v>21</v>
      </c>
      <c r="C69" s="32">
        <v>16</v>
      </c>
      <c r="D69" s="29" t="s">
        <v>16</v>
      </c>
      <c r="E69" s="26">
        <v>2</v>
      </c>
      <c r="F69" s="26">
        <v>19</v>
      </c>
      <c r="G69" s="47" t="s">
        <v>135</v>
      </c>
      <c r="H69" s="24">
        <v>2</v>
      </c>
      <c r="I69" s="24" t="s">
        <v>22</v>
      </c>
      <c r="J69" s="27">
        <v>135795.88</v>
      </c>
      <c r="K69" s="23">
        <f t="shared" ref="K69:K95" si="10">J69/60</f>
        <v>2263.2646666666669</v>
      </c>
      <c r="L69" s="23">
        <f t="shared" ref="L69:L95" si="11">J69*1.5%</f>
        <v>2036.9382000000001</v>
      </c>
      <c r="M69" s="23">
        <f t="shared" ref="M69:M95" si="12">J69*0.5%</f>
        <v>678.97940000000006</v>
      </c>
      <c r="N69" s="23">
        <f t="shared" ref="N69:N95" si="13">K69+L69+M69</f>
        <v>4979.1822666666667</v>
      </c>
      <c r="O69" s="23">
        <f t="shared" si="9"/>
        <v>414.93185555555556</v>
      </c>
      <c r="P69" s="23">
        <f t="shared" ref="P69:P95" si="14">O69*0.8</f>
        <v>331.94548444444445</v>
      </c>
      <c r="Q69" s="23">
        <f>P69*0.9</f>
        <v>298.75093600000002</v>
      </c>
      <c r="R69" s="17">
        <v>299</v>
      </c>
      <c r="S69" s="17">
        <v>25</v>
      </c>
      <c r="T69" s="23">
        <f t="shared" ref="T69:T95" si="15">R69*45.46%</f>
        <v>135.9254</v>
      </c>
    </row>
    <row r="70" spans="1:20">
      <c r="A70" s="20">
        <v>58</v>
      </c>
      <c r="B70" s="24" t="s">
        <v>21</v>
      </c>
      <c r="C70" s="32">
        <v>16</v>
      </c>
      <c r="D70" s="29" t="s">
        <v>16</v>
      </c>
      <c r="E70" s="26">
        <v>2</v>
      </c>
      <c r="F70" s="26">
        <v>20</v>
      </c>
      <c r="G70" s="46" t="s">
        <v>136</v>
      </c>
      <c r="H70" s="24">
        <v>1</v>
      </c>
      <c r="I70" s="24" t="s">
        <v>23</v>
      </c>
      <c r="J70" s="27">
        <v>97001.89</v>
      </c>
      <c r="K70" s="23">
        <f t="shared" si="10"/>
        <v>1616.6981666666666</v>
      </c>
      <c r="L70" s="23">
        <f t="shared" si="11"/>
        <v>1455.02835</v>
      </c>
      <c r="M70" s="23">
        <f t="shared" si="12"/>
        <v>485.00945000000002</v>
      </c>
      <c r="N70" s="23">
        <f t="shared" si="13"/>
        <v>3556.7359666666666</v>
      </c>
      <c r="O70" s="23">
        <f t="shared" si="9"/>
        <v>296.39466388888889</v>
      </c>
      <c r="P70" s="23">
        <f t="shared" si="14"/>
        <v>237.11573111111113</v>
      </c>
      <c r="Q70" s="23">
        <f>P70*0.8</f>
        <v>189.69258488888892</v>
      </c>
      <c r="R70" s="17">
        <v>69</v>
      </c>
      <c r="S70" s="17">
        <v>25</v>
      </c>
      <c r="T70" s="23">
        <f t="shared" si="15"/>
        <v>31.3674</v>
      </c>
    </row>
    <row r="71" spans="1:20">
      <c r="A71" s="20">
        <v>59</v>
      </c>
      <c r="B71" s="24" t="s">
        <v>21</v>
      </c>
      <c r="C71" s="32">
        <v>16</v>
      </c>
      <c r="D71" s="29" t="s">
        <v>16</v>
      </c>
      <c r="E71" s="26">
        <v>2</v>
      </c>
      <c r="F71" s="26">
        <v>21</v>
      </c>
      <c r="G71" s="46" t="s">
        <v>137</v>
      </c>
      <c r="H71" s="24">
        <v>2</v>
      </c>
      <c r="I71" s="24" t="s">
        <v>22</v>
      </c>
      <c r="J71" s="27">
        <v>135795.88</v>
      </c>
      <c r="K71" s="23">
        <f t="shared" si="10"/>
        <v>2263.2646666666669</v>
      </c>
      <c r="L71" s="23">
        <f t="shared" si="11"/>
        <v>2036.9382000000001</v>
      </c>
      <c r="M71" s="23">
        <f t="shared" si="12"/>
        <v>678.97940000000006</v>
      </c>
      <c r="N71" s="23">
        <f t="shared" si="13"/>
        <v>4979.1822666666667</v>
      </c>
      <c r="O71" s="23">
        <f t="shared" si="9"/>
        <v>414.93185555555556</v>
      </c>
      <c r="P71" s="23">
        <f t="shared" si="14"/>
        <v>331.94548444444445</v>
      </c>
      <c r="Q71" s="23">
        <f>P71*0.9</f>
        <v>298.75093600000002</v>
      </c>
      <c r="R71" s="17">
        <v>299</v>
      </c>
      <c r="S71" s="17">
        <v>25</v>
      </c>
      <c r="T71" s="23">
        <f t="shared" si="15"/>
        <v>135.9254</v>
      </c>
    </row>
    <row r="72" spans="1:20">
      <c r="A72" s="20">
        <v>60</v>
      </c>
      <c r="B72" s="24" t="s">
        <v>21</v>
      </c>
      <c r="C72" s="32">
        <v>16</v>
      </c>
      <c r="D72" s="29" t="s">
        <v>16</v>
      </c>
      <c r="E72" s="26">
        <v>3</v>
      </c>
      <c r="F72" s="26">
        <v>22</v>
      </c>
      <c r="G72" s="47" t="s">
        <v>138</v>
      </c>
      <c r="H72" s="24">
        <v>2</v>
      </c>
      <c r="I72" s="24" t="s">
        <v>22</v>
      </c>
      <c r="J72" s="27">
        <v>135795.88</v>
      </c>
      <c r="K72" s="23">
        <f t="shared" si="10"/>
        <v>2263.2646666666669</v>
      </c>
      <c r="L72" s="23">
        <f t="shared" si="11"/>
        <v>2036.9382000000001</v>
      </c>
      <c r="M72" s="23">
        <f t="shared" si="12"/>
        <v>678.97940000000006</v>
      </c>
      <c r="N72" s="23">
        <f t="shared" si="13"/>
        <v>4979.1822666666667</v>
      </c>
      <c r="O72" s="23">
        <f t="shared" si="9"/>
        <v>414.93185555555556</v>
      </c>
      <c r="P72" s="23">
        <f t="shared" si="14"/>
        <v>331.94548444444445</v>
      </c>
      <c r="Q72" s="23">
        <f>P72*0.8</f>
        <v>265.55638755555555</v>
      </c>
      <c r="R72" s="17">
        <v>132</v>
      </c>
      <c r="S72" s="17">
        <v>25</v>
      </c>
      <c r="T72" s="23">
        <f t="shared" si="15"/>
        <v>60.007199999999997</v>
      </c>
    </row>
    <row r="73" spans="1:20">
      <c r="A73" s="20">
        <v>61</v>
      </c>
      <c r="B73" s="24" t="s">
        <v>21</v>
      </c>
      <c r="C73" s="32">
        <v>16</v>
      </c>
      <c r="D73" s="29" t="s">
        <v>16</v>
      </c>
      <c r="E73" s="26">
        <v>3</v>
      </c>
      <c r="F73" s="26">
        <v>23</v>
      </c>
      <c r="G73" s="47" t="s">
        <v>139</v>
      </c>
      <c r="H73" s="24">
        <v>1</v>
      </c>
      <c r="I73" s="24" t="s">
        <v>23</v>
      </c>
      <c r="J73" s="27">
        <v>97001.89</v>
      </c>
      <c r="K73" s="23">
        <f t="shared" si="10"/>
        <v>1616.6981666666666</v>
      </c>
      <c r="L73" s="23">
        <f t="shared" si="11"/>
        <v>1455.02835</v>
      </c>
      <c r="M73" s="23">
        <f t="shared" si="12"/>
        <v>485.00945000000002</v>
      </c>
      <c r="N73" s="23">
        <f t="shared" si="13"/>
        <v>3556.7359666666666</v>
      </c>
      <c r="O73" s="23">
        <f t="shared" si="9"/>
        <v>296.39466388888889</v>
      </c>
      <c r="P73" s="23">
        <f t="shared" si="14"/>
        <v>237.11573111111113</v>
      </c>
      <c r="Q73" s="23">
        <f>P73*0.9</f>
        <v>213.40415800000002</v>
      </c>
      <c r="R73" s="17">
        <v>213</v>
      </c>
      <c r="S73" s="17">
        <v>25</v>
      </c>
      <c r="T73" s="23">
        <f t="shared" si="15"/>
        <v>96.829800000000006</v>
      </c>
    </row>
    <row r="74" spans="1:20">
      <c r="A74" s="20">
        <v>62</v>
      </c>
      <c r="B74" s="24" t="s">
        <v>21</v>
      </c>
      <c r="C74" s="32">
        <v>16</v>
      </c>
      <c r="D74" s="29" t="s">
        <v>16</v>
      </c>
      <c r="E74" s="26">
        <v>3</v>
      </c>
      <c r="F74" s="26">
        <v>24</v>
      </c>
      <c r="G74" s="47" t="s">
        <v>140</v>
      </c>
      <c r="H74" s="24">
        <v>2</v>
      </c>
      <c r="I74" s="24" t="s">
        <v>22</v>
      </c>
      <c r="J74" s="27">
        <v>135795.88</v>
      </c>
      <c r="K74" s="23">
        <f t="shared" si="10"/>
        <v>2263.2646666666669</v>
      </c>
      <c r="L74" s="23">
        <f t="shared" si="11"/>
        <v>2036.9382000000001</v>
      </c>
      <c r="M74" s="23">
        <f t="shared" si="12"/>
        <v>678.97940000000006</v>
      </c>
      <c r="N74" s="23">
        <f t="shared" si="13"/>
        <v>4979.1822666666667</v>
      </c>
      <c r="O74" s="23">
        <f t="shared" si="9"/>
        <v>414.93185555555556</v>
      </c>
      <c r="P74" s="23">
        <f t="shared" si="14"/>
        <v>331.94548444444445</v>
      </c>
      <c r="Q74" s="23">
        <f>P74*0.9</f>
        <v>298.75093600000002</v>
      </c>
      <c r="R74" s="17">
        <v>299</v>
      </c>
      <c r="S74" s="17">
        <v>25</v>
      </c>
      <c r="T74" s="23">
        <f t="shared" si="15"/>
        <v>135.9254</v>
      </c>
    </row>
    <row r="75" spans="1:20">
      <c r="A75" s="20">
        <v>63</v>
      </c>
      <c r="B75" s="24" t="s">
        <v>21</v>
      </c>
      <c r="C75" s="32">
        <v>16</v>
      </c>
      <c r="D75" s="29" t="s">
        <v>24</v>
      </c>
      <c r="E75" s="26" t="s">
        <v>12</v>
      </c>
      <c r="F75" s="26">
        <v>25</v>
      </c>
      <c r="G75" s="47" t="s">
        <v>141</v>
      </c>
      <c r="H75" s="24">
        <v>2</v>
      </c>
      <c r="I75" s="24" t="s">
        <v>22</v>
      </c>
      <c r="J75" s="27">
        <v>135795.88</v>
      </c>
      <c r="K75" s="23">
        <f t="shared" si="10"/>
        <v>2263.2646666666669</v>
      </c>
      <c r="L75" s="23">
        <f t="shared" si="11"/>
        <v>2036.9382000000001</v>
      </c>
      <c r="M75" s="23">
        <f t="shared" si="12"/>
        <v>678.97940000000006</v>
      </c>
      <c r="N75" s="23">
        <f t="shared" si="13"/>
        <v>4979.1822666666667</v>
      </c>
      <c r="O75" s="23">
        <f t="shared" si="9"/>
        <v>414.93185555555556</v>
      </c>
      <c r="P75" s="23">
        <f t="shared" si="14"/>
        <v>331.94548444444445</v>
      </c>
      <c r="Q75" s="23">
        <f>P75*0.8</f>
        <v>265.55638755555555</v>
      </c>
      <c r="R75" s="17">
        <v>125</v>
      </c>
      <c r="S75" s="17">
        <v>25</v>
      </c>
      <c r="T75" s="23">
        <f t="shared" si="15"/>
        <v>56.825000000000003</v>
      </c>
    </row>
    <row r="76" spans="1:20">
      <c r="A76" s="20">
        <v>64</v>
      </c>
      <c r="B76" s="24" t="s">
        <v>21</v>
      </c>
      <c r="C76" s="32">
        <v>16</v>
      </c>
      <c r="D76" s="29" t="s">
        <v>24</v>
      </c>
      <c r="E76" s="26" t="s">
        <v>12</v>
      </c>
      <c r="F76" s="26">
        <v>26</v>
      </c>
      <c r="G76" s="47" t="s">
        <v>142</v>
      </c>
      <c r="H76" s="24">
        <v>1</v>
      </c>
      <c r="I76" s="24" t="s">
        <v>23</v>
      </c>
      <c r="J76" s="27">
        <v>97001.89</v>
      </c>
      <c r="K76" s="23">
        <f t="shared" si="10"/>
        <v>1616.6981666666666</v>
      </c>
      <c r="L76" s="23">
        <f t="shared" si="11"/>
        <v>1455.02835</v>
      </c>
      <c r="M76" s="23">
        <f t="shared" si="12"/>
        <v>485.00945000000002</v>
      </c>
      <c r="N76" s="23">
        <f t="shared" si="13"/>
        <v>3556.7359666666666</v>
      </c>
      <c r="O76" s="23">
        <f t="shared" si="9"/>
        <v>296.39466388888889</v>
      </c>
      <c r="P76" s="23">
        <f t="shared" si="14"/>
        <v>237.11573111111113</v>
      </c>
      <c r="Q76" s="23">
        <f>P76*0.9</f>
        <v>213.40415800000002</v>
      </c>
      <c r="R76" s="17">
        <v>213</v>
      </c>
      <c r="S76" s="17">
        <v>25</v>
      </c>
      <c r="T76" s="23">
        <f t="shared" si="15"/>
        <v>96.829800000000006</v>
      </c>
    </row>
    <row r="77" spans="1:20">
      <c r="A77" s="20">
        <v>65</v>
      </c>
      <c r="B77" s="24" t="s">
        <v>21</v>
      </c>
      <c r="C77" s="32">
        <v>16</v>
      </c>
      <c r="D77" s="29" t="s">
        <v>24</v>
      </c>
      <c r="E77" s="26" t="s">
        <v>12</v>
      </c>
      <c r="F77" s="26">
        <v>27</v>
      </c>
      <c r="G77" s="47" t="s">
        <v>143</v>
      </c>
      <c r="H77" s="24">
        <v>2</v>
      </c>
      <c r="I77" s="24" t="s">
        <v>22</v>
      </c>
      <c r="J77" s="27">
        <v>135795.88</v>
      </c>
      <c r="K77" s="23">
        <f t="shared" si="10"/>
        <v>2263.2646666666669</v>
      </c>
      <c r="L77" s="23">
        <f t="shared" si="11"/>
        <v>2036.9382000000001</v>
      </c>
      <c r="M77" s="23">
        <f t="shared" si="12"/>
        <v>678.97940000000006</v>
      </c>
      <c r="N77" s="23">
        <f t="shared" si="13"/>
        <v>4979.1822666666667</v>
      </c>
      <c r="O77" s="23">
        <f t="shared" si="9"/>
        <v>414.93185555555556</v>
      </c>
      <c r="P77" s="23">
        <f t="shared" si="14"/>
        <v>331.94548444444445</v>
      </c>
      <c r="Q77" s="23">
        <f>P77*1</f>
        <v>331.94548444444445</v>
      </c>
      <c r="R77" s="17">
        <v>0</v>
      </c>
      <c r="S77" s="17">
        <v>0</v>
      </c>
      <c r="T77" s="23">
        <f t="shared" si="15"/>
        <v>0</v>
      </c>
    </row>
    <row r="78" spans="1:20">
      <c r="A78" s="20">
        <v>66</v>
      </c>
      <c r="B78" s="24" t="s">
        <v>21</v>
      </c>
      <c r="C78" s="32">
        <v>16</v>
      </c>
      <c r="D78" s="29" t="s">
        <v>24</v>
      </c>
      <c r="E78" s="26">
        <v>1</v>
      </c>
      <c r="F78" s="26">
        <v>28</v>
      </c>
      <c r="G78" s="47" t="s">
        <v>144</v>
      </c>
      <c r="H78" s="24">
        <v>2</v>
      </c>
      <c r="I78" s="24" t="s">
        <v>22</v>
      </c>
      <c r="J78" s="27">
        <v>135795.88</v>
      </c>
      <c r="K78" s="23">
        <f t="shared" si="10"/>
        <v>2263.2646666666669</v>
      </c>
      <c r="L78" s="23">
        <f t="shared" si="11"/>
        <v>2036.9382000000001</v>
      </c>
      <c r="M78" s="23">
        <f t="shared" si="12"/>
        <v>678.97940000000006</v>
      </c>
      <c r="N78" s="23">
        <f t="shared" si="13"/>
        <v>4979.1822666666667</v>
      </c>
      <c r="O78" s="23">
        <f t="shared" si="9"/>
        <v>414.93185555555556</v>
      </c>
      <c r="P78" s="23">
        <f t="shared" si="14"/>
        <v>331.94548444444445</v>
      </c>
      <c r="Q78" s="23">
        <f>P78*0.8</f>
        <v>265.55638755555555</v>
      </c>
      <c r="R78" s="17">
        <v>49</v>
      </c>
      <c r="S78" s="17">
        <v>25</v>
      </c>
      <c r="T78" s="23">
        <f t="shared" si="15"/>
        <v>22.275400000000001</v>
      </c>
    </row>
    <row r="79" spans="1:20">
      <c r="A79" s="20">
        <v>67</v>
      </c>
      <c r="B79" s="24" t="s">
        <v>21</v>
      </c>
      <c r="C79" s="32">
        <v>16</v>
      </c>
      <c r="D79" s="29" t="s">
        <v>24</v>
      </c>
      <c r="E79" s="26">
        <v>1</v>
      </c>
      <c r="F79" s="26">
        <v>30</v>
      </c>
      <c r="G79" s="47" t="s">
        <v>145</v>
      </c>
      <c r="H79" s="24">
        <v>2</v>
      </c>
      <c r="I79" s="24" t="s">
        <v>22</v>
      </c>
      <c r="J79" s="27">
        <v>135795.88</v>
      </c>
      <c r="K79" s="23">
        <f t="shared" si="10"/>
        <v>2263.2646666666669</v>
      </c>
      <c r="L79" s="23">
        <f t="shared" si="11"/>
        <v>2036.9382000000001</v>
      </c>
      <c r="M79" s="23">
        <f t="shared" si="12"/>
        <v>678.97940000000006</v>
      </c>
      <c r="N79" s="23">
        <f t="shared" si="13"/>
        <v>4979.1822666666667</v>
      </c>
      <c r="O79" s="23">
        <f>N79/12</f>
        <v>414.93185555555556</v>
      </c>
      <c r="P79" s="23">
        <f t="shared" si="14"/>
        <v>331.94548444444445</v>
      </c>
      <c r="Q79" s="23">
        <f>P79*1</f>
        <v>331.94548444444445</v>
      </c>
      <c r="R79" s="17">
        <v>332</v>
      </c>
      <c r="S79" s="17">
        <v>25</v>
      </c>
      <c r="T79" s="23">
        <f t="shared" si="15"/>
        <v>150.9272</v>
      </c>
    </row>
    <row r="80" spans="1:20">
      <c r="A80" s="20">
        <v>68</v>
      </c>
      <c r="B80" s="24" t="s">
        <v>21</v>
      </c>
      <c r="C80" s="32">
        <v>16</v>
      </c>
      <c r="D80" s="29" t="s">
        <v>24</v>
      </c>
      <c r="E80" s="26">
        <v>2</v>
      </c>
      <c r="F80" s="26">
        <v>31</v>
      </c>
      <c r="G80" s="47" t="s">
        <v>146</v>
      </c>
      <c r="H80" s="24">
        <v>2</v>
      </c>
      <c r="I80" s="24" t="s">
        <v>22</v>
      </c>
      <c r="J80" s="27">
        <v>135795.88</v>
      </c>
      <c r="K80" s="23">
        <f t="shared" si="10"/>
        <v>2263.2646666666669</v>
      </c>
      <c r="L80" s="23">
        <f t="shared" si="11"/>
        <v>2036.9382000000001</v>
      </c>
      <c r="M80" s="23">
        <f t="shared" si="12"/>
        <v>678.97940000000006</v>
      </c>
      <c r="N80" s="23">
        <f t="shared" si="13"/>
        <v>4979.1822666666667</v>
      </c>
      <c r="O80" s="23">
        <f t="shared" ref="O80:O94" si="16">N80/12</f>
        <v>414.93185555555556</v>
      </c>
      <c r="P80" s="23">
        <f t="shared" si="14"/>
        <v>331.94548444444445</v>
      </c>
      <c r="Q80" s="23">
        <f>P80*0.9</f>
        <v>298.75093600000002</v>
      </c>
      <c r="R80" s="17">
        <v>299</v>
      </c>
      <c r="S80" s="17">
        <v>25</v>
      </c>
      <c r="T80" s="23">
        <f t="shared" si="15"/>
        <v>135.9254</v>
      </c>
    </row>
    <row r="81" spans="1:21">
      <c r="A81" s="20">
        <v>69</v>
      </c>
      <c r="B81" s="24" t="s">
        <v>21</v>
      </c>
      <c r="C81" s="32">
        <v>16</v>
      </c>
      <c r="D81" s="29" t="s">
        <v>24</v>
      </c>
      <c r="E81" s="26">
        <v>2</v>
      </c>
      <c r="F81" s="26">
        <v>32</v>
      </c>
      <c r="G81" s="47" t="s">
        <v>147</v>
      </c>
      <c r="H81" s="24">
        <v>1</v>
      </c>
      <c r="I81" s="24" t="s">
        <v>23</v>
      </c>
      <c r="J81" s="27">
        <v>97001.89</v>
      </c>
      <c r="K81" s="23">
        <f t="shared" si="10"/>
        <v>1616.6981666666666</v>
      </c>
      <c r="L81" s="23">
        <f t="shared" si="11"/>
        <v>1455.02835</v>
      </c>
      <c r="M81" s="23">
        <f t="shared" si="12"/>
        <v>485.00945000000002</v>
      </c>
      <c r="N81" s="23">
        <f t="shared" si="13"/>
        <v>3556.7359666666666</v>
      </c>
      <c r="O81" s="23">
        <f t="shared" si="16"/>
        <v>296.39466388888889</v>
      </c>
      <c r="P81" s="23">
        <f t="shared" si="14"/>
        <v>237.11573111111113</v>
      </c>
      <c r="Q81" s="23">
        <f>P81*1</f>
        <v>237.11573111111113</v>
      </c>
      <c r="R81" s="17">
        <v>237</v>
      </c>
      <c r="S81" s="17">
        <v>25</v>
      </c>
      <c r="T81" s="23">
        <f t="shared" si="15"/>
        <v>107.7402</v>
      </c>
    </row>
    <row r="82" spans="1:21" s="61" customFormat="1">
      <c r="A82" s="51">
        <v>70</v>
      </c>
      <c r="B82" s="52" t="s">
        <v>21</v>
      </c>
      <c r="C82" s="53">
        <v>16</v>
      </c>
      <c r="D82" s="54" t="s">
        <v>24</v>
      </c>
      <c r="E82" s="55">
        <v>2</v>
      </c>
      <c r="F82" s="55">
        <v>33</v>
      </c>
      <c r="G82" s="56" t="s">
        <v>148</v>
      </c>
      <c r="H82" s="52">
        <v>2</v>
      </c>
      <c r="I82" s="52">
        <v>82.04</v>
      </c>
      <c r="J82" s="57">
        <v>135795.88</v>
      </c>
      <c r="K82" s="58">
        <f t="shared" si="10"/>
        <v>2263.2646666666669</v>
      </c>
      <c r="L82" s="58">
        <f t="shared" si="11"/>
        <v>2036.9382000000001</v>
      </c>
      <c r="M82" s="58">
        <v>0</v>
      </c>
      <c r="N82" s="58">
        <f t="shared" si="13"/>
        <v>4300.2028666666665</v>
      </c>
      <c r="O82" s="58">
        <f t="shared" si="16"/>
        <v>358.3502388888889</v>
      </c>
      <c r="P82" s="58">
        <f t="shared" si="14"/>
        <v>286.68019111111113</v>
      </c>
      <c r="Q82" s="58">
        <f>P82*0.9</f>
        <v>258.01217200000002</v>
      </c>
      <c r="R82" s="59">
        <v>0</v>
      </c>
      <c r="S82" s="59">
        <v>0</v>
      </c>
      <c r="T82" s="58">
        <f>R82*52.64%</f>
        <v>0</v>
      </c>
      <c r="U82" s="60"/>
    </row>
    <row r="83" spans="1:21">
      <c r="A83" s="20">
        <v>71</v>
      </c>
      <c r="B83" s="24" t="s">
        <v>21</v>
      </c>
      <c r="C83" s="32">
        <v>16</v>
      </c>
      <c r="D83" s="29" t="s">
        <v>24</v>
      </c>
      <c r="E83" s="26">
        <v>3</v>
      </c>
      <c r="F83" s="26">
        <v>34</v>
      </c>
      <c r="G83" s="48" t="s">
        <v>106</v>
      </c>
      <c r="H83" s="24">
        <v>2</v>
      </c>
      <c r="I83" s="24" t="s">
        <v>22</v>
      </c>
      <c r="J83" s="27">
        <v>135795.88</v>
      </c>
      <c r="K83" s="23">
        <f t="shared" si="10"/>
        <v>2263.2646666666669</v>
      </c>
      <c r="L83" s="23">
        <f t="shared" si="11"/>
        <v>2036.9382000000001</v>
      </c>
      <c r="M83" s="23">
        <f t="shared" si="12"/>
        <v>678.97940000000006</v>
      </c>
      <c r="N83" s="23">
        <f t="shared" si="13"/>
        <v>4979.1822666666667</v>
      </c>
      <c r="O83" s="23">
        <f t="shared" si="16"/>
        <v>414.93185555555556</v>
      </c>
      <c r="P83" s="23">
        <f t="shared" si="14"/>
        <v>331.94548444444445</v>
      </c>
      <c r="Q83" s="23">
        <f>P83*0.8</f>
        <v>265.55638755555555</v>
      </c>
      <c r="R83" s="17">
        <v>114</v>
      </c>
      <c r="S83" s="17">
        <v>25</v>
      </c>
      <c r="T83" s="23">
        <f t="shared" si="15"/>
        <v>51.824399999999997</v>
      </c>
    </row>
    <row r="84" spans="1:21">
      <c r="A84" s="20">
        <v>72</v>
      </c>
      <c r="B84" s="24" t="s">
        <v>21</v>
      </c>
      <c r="C84" s="32">
        <v>16</v>
      </c>
      <c r="D84" s="29" t="s">
        <v>24</v>
      </c>
      <c r="E84" s="26">
        <v>3</v>
      </c>
      <c r="F84" s="26">
        <v>35</v>
      </c>
      <c r="G84" s="49" t="s">
        <v>107</v>
      </c>
      <c r="H84" s="24">
        <v>1</v>
      </c>
      <c r="I84" s="24" t="s">
        <v>23</v>
      </c>
      <c r="J84" s="27">
        <v>97001.89</v>
      </c>
      <c r="K84" s="23">
        <f t="shared" si="10"/>
        <v>1616.6981666666666</v>
      </c>
      <c r="L84" s="23">
        <f t="shared" si="11"/>
        <v>1455.02835</v>
      </c>
      <c r="M84" s="23">
        <v>0</v>
      </c>
      <c r="N84" s="23">
        <f t="shared" si="13"/>
        <v>3071.7265166666666</v>
      </c>
      <c r="O84" s="23">
        <f t="shared" si="16"/>
        <v>255.97720972222223</v>
      </c>
      <c r="P84" s="23">
        <f t="shared" si="14"/>
        <v>204.78176777777779</v>
      </c>
      <c r="Q84" s="23">
        <f>P84*1</f>
        <v>204.78176777777779</v>
      </c>
      <c r="R84" s="17">
        <v>205</v>
      </c>
      <c r="S84" s="17">
        <v>25</v>
      </c>
      <c r="T84" s="23">
        <f>R84*52.64%</f>
        <v>107.91199999999999</v>
      </c>
    </row>
    <row r="85" spans="1:21">
      <c r="A85" s="20">
        <v>73</v>
      </c>
      <c r="B85" s="24" t="s">
        <v>21</v>
      </c>
      <c r="C85" s="32">
        <v>16</v>
      </c>
      <c r="D85" s="29" t="s">
        <v>24</v>
      </c>
      <c r="E85" s="26">
        <v>3</v>
      </c>
      <c r="F85" s="26">
        <v>36</v>
      </c>
      <c r="G85" s="49" t="s">
        <v>108</v>
      </c>
      <c r="H85" s="24">
        <v>2</v>
      </c>
      <c r="I85" s="24" t="s">
        <v>22</v>
      </c>
      <c r="J85" s="27">
        <v>135795.88</v>
      </c>
      <c r="K85" s="23">
        <f t="shared" si="10"/>
        <v>2263.2646666666669</v>
      </c>
      <c r="L85" s="23">
        <f t="shared" si="11"/>
        <v>2036.9382000000001</v>
      </c>
      <c r="M85" s="23">
        <f t="shared" si="12"/>
        <v>678.97940000000006</v>
      </c>
      <c r="N85" s="23">
        <f t="shared" si="13"/>
        <v>4979.1822666666667</v>
      </c>
      <c r="O85" s="23">
        <f t="shared" si="16"/>
        <v>414.93185555555556</v>
      </c>
      <c r="P85" s="23">
        <f t="shared" si="14"/>
        <v>331.94548444444445</v>
      </c>
      <c r="Q85" s="23">
        <f>P85*0.8</f>
        <v>265.55638755555555</v>
      </c>
      <c r="R85" s="17">
        <v>125</v>
      </c>
      <c r="S85" s="17">
        <v>25</v>
      </c>
      <c r="T85" s="23">
        <f t="shared" si="15"/>
        <v>56.825000000000003</v>
      </c>
    </row>
    <row r="86" spans="1:21">
      <c r="A86" s="20">
        <v>74</v>
      </c>
      <c r="B86" s="24" t="s">
        <v>21</v>
      </c>
      <c r="C86" s="32">
        <v>16</v>
      </c>
      <c r="D86" s="29" t="s">
        <v>25</v>
      </c>
      <c r="E86" s="26" t="s">
        <v>12</v>
      </c>
      <c r="F86" s="26">
        <v>37</v>
      </c>
      <c r="G86" s="49" t="s">
        <v>109</v>
      </c>
      <c r="H86" s="24">
        <v>2</v>
      </c>
      <c r="I86" s="24" t="s">
        <v>22</v>
      </c>
      <c r="J86" s="27">
        <v>135795.88</v>
      </c>
      <c r="K86" s="23">
        <f t="shared" si="10"/>
        <v>2263.2646666666669</v>
      </c>
      <c r="L86" s="23">
        <f t="shared" si="11"/>
        <v>2036.9382000000001</v>
      </c>
      <c r="M86" s="23">
        <f t="shared" si="12"/>
        <v>678.97940000000006</v>
      </c>
      <c r="N86" s="23">
        <f t="shared" si="13"/>
        <v>4979.1822666666667</v>
      </c>
      <c r="O86" s="23">
        <f t="shared" si="16"/>
        <v>414.93185555555556</v>
      </c>
      <c r="P86" s="23">
        <f t="shared" si="14"/>
        <v>331.94548444444445</v>
      </c>
      <c r="Q86" s="23">
        <f>P86*0.9</f>
        <v>298.75093600000002</v>
      </c>
      <c r="R86" s="17">
        <v>299</v>
      </c>
      <c r="S86" s="17">
        <v>25</v>
      </c>
      <c r="T86" s="23">
        <f t="shared" si="15"/>
        <v>135.9254</v>
      </c>
    </row>
    <row r="87" spans="1:21">
      <c r="A87" s="20">
        <v>75</v>
      </c>
      <c r="B87" s="24" t="s">
        <v>21</v>
      </c>
      <c r="C87" s="32">
        <v>16</v>
      </c>
      <c r="D87" s="29" t="s">
        <v>25</v>
      </c>
      <c r="E87" s="26" t="s">
        <v>12</v>
      </c>
      <c r="F87" s="26">
        <v>38</v>
      </c>
      <c r="G87" s="49" t="s">
        <v>110</v>
      </c>
      <c r="H87" s="24">
        <v>1</v>
      </c>
      <c r="I87" s="24" t="s">
        <v>23</v>
      </c>
      <c r="J87" s="27">
        <v>97001.89</v>
      </c>
      <c r="K87" s="23">
        <f t="shared" si="10"/>
        <v>1616.6981666666666</v>
      </c>
      <c r="L87" s="23">
        <f t="shared" si="11"/>
        <v>1455.02835</v>
      </c>
      <c r="M87" s="23">
        <f t="shared" si="12"/>
        <v>485.00945000000002</v>
      </c>
      <c r="N87" s="23">
        <f t="shared" si="13"/>
        <v>3556.7359666666666</v>
      </c>
      <c r="O87" s="23">
        <f t="shared" si="16"/>
        <v>296.39466388888889</v>
      </c>
      <c r="P87" s="23">
        <f t="shared" si="14"/>
        <v>237.11573111111113</v>
      </c>
      <c r="Q87" s="23">
        <f>P87*0.9</f>
        <v>213.40415800000002</v>
      </c>
      <c r="R87" s="17">
        <v>213</v>
      </c>
      <c r="S87" s="17">
        <v>25</v>
      </c>
      <c r="T87" s="23">
        <f t="shared" si="15"/>
        <v>96.829800000000006</v>
      </c>
    </row>
    <row r="88" spans="1:21">
      <c r="A88" s="20">
        <v>76</v>
      </c>
      <c r="B88" s="24" t="s">
        <v>21</v>
      </c>
      <c r="C88" s="32">
        <v>16</v>
      </c>
      <c r="D88" s="29" t="s">
        <v>25</v>
      </c>
      <c r="E88" s="26" t="s">
        <v>12</v>
      </c>
      <c r="F88" s="26">
        <v>39</v>
      </c>
      <c r="G88" s="49" t="s">
        <v>111</v>
      </c>
      <c r="H88" s="24">
        <v>2</v>
      </c>
      <c r="I88" s="24" t="s">
        <v>22</v>
      </c>
      <c r="J88" s="27">
        <v>135795.88</v>
      </c>
      <c r="K88" s="23">
        <f t="shared" si="10"/>
        <v>2263.2646666666669</v>
      </c>
      <c r="L88" s="23">
        <f t="shared" si="11"/>
        <v>2036.9382000000001</v>
      </c>
      <c r="M88" s="23">
        <f t="shared" si="12"/>
        <v>678.97940000000006</v>
      </c>
      <c r="N88" s="23">
        <f t="shared" si="13"/>
        <v>4979.1822666666667</v>
      </c>
      <c r="O88" s="23">
        <f t="shared" si="16"/>
        <v>414.93185555555556</v>
      </c>
      <c r="P88" s="23">
        <f t="shared" si="14"/>
        <v>331.94548444444445</v>
      </c>
      <c r="Q88" s="23">
        <f>P88*0.8</f>
        <v>265.55638755555555</v>
      </c>
      <c r="R88" s="17">
        <v>68</v>
      </c>
      <c r="S88" s="17">
        <v>25</v>
      </c>
      <c r="T88" s="23">
        <f t="shared" si="15"/>
        <v>30.912800000000001</v>
      </c>
    </row>
    <row r="89" spans="1:21">
      <c r="A89" s="20">
        <v>77</v>
      </c>
      <c r="B89" s="24" t="s">
        <v>21</v>
      </c>
      <c r="C89" s="32">
        <v>16</v>
      </c>
      <c r="D89" s="29" t="s">
        <v>25</v>
      </c>
      <c r="E89" s="26">
        <v>1</v>
      </c>
      <c r="F89" s="26">
        <v>40</v>
      </c>
      <c r="G89" s="49" t="s">
        <v>112</v>
      </c>
      <c r="H89" s="24">
        <v>2</v>
      </c>
      <c r="I89" s="24" t="s">
        <v>22</v>
      </c>
      <c r="J89" s="27">
        <v>135795.88</v>
      </c>
      <c r="K89" s="23">
        <f t="shared" si="10"/>
        <v>2263.2646666666669</v>
      </c>
      <c r="L89" s="23">
        <f t="shared" si="11"/>
        <v>2036.9382000000001</v>
      </c>
      <c r="M89" s="23">
        <f t="shared" si="12"/>
        <v>678.97940000000006</v>
      </c>
      <c r="N89" s="23">
        <f t="shared" si="13"/>
        <v>4979.1822666666667</v>
      </c>
      <c r="O89" s="23">
        <f t="shared" si="16"/>
        <v>414.93185555555556</v>
      </c>
      <c r="P89" s="23">
        <f t="shared" si="14"/>
        <v>331.94548444444445</v>
      </c>
      <c r="Q89" s="23">
        <f>P89*0.9</f>
        <v>298.75093600000002</v>
      </c>
      <c r="R89" s="17">
        <v>299</v>
      </c>
      <c r="S89" s="17">
        <v>25</v>
      </c>
      <c r="T89" s="23">
        <f t="shared" si="15"/>
        <v>135.9254</v>
      </c>
    </row>
    <row r="90" spans="1:21">
      <c r="A90" s="20">
        <v>78</v>
      </c>
      <c r="B90" s="24" t="s">
        <v>21</v>
      </c>
      <c r="C90" s="32">
        <v>16</v>
      </c>
      <c r="D90" s="29" t="s">
        <v>25</v>
      </c>
      <c r="E90" s="26">
        <v>1</v>
      </c>
      <c r="F90" s="26">
        <v>42</v>
      </c>
      <c r="G90" s="49" t="s">
        <v>113</v>
      </c>
      <c r="H90" s="24">
        <v>2</v>
      </c>
      <c r="I90" s="24" t="s">
        <v>22</v>
      </c>
      <c r="J90" s="27">
        <v>135795.88</v>
      </c>
      <c r="K90" s="23">
        <f t="shared" si="10"/>
        <v>2263.2646666666669</v>
      </c>
      <c r="L90" s="23">
        <f t="shared" si="11"/>
        <v>2036.9382000000001</v>
      </c>
      <c r="M90" s="23">
        <f t="shared" si="12"/>
        <v>678.97940000000006</v>
      </c>
      <c r="N90" s="23">
        <f t="shared" si="13"/>
        <v>4979.1822666666667</v>
      </c>
      <c r="O90" s="23">
        <f t="shared" si="16"/>
        <v>414.93185555555556</v>
      </c>
      <c r="P90" s="23">
        <f t="shared" si="14"/>
        <v>331.94548444444445</v>
      </c>
      <c r="Q90" s="23">
        <f>P90*0.8</f>
        <v>265.55638755555555</v>
      </c>
      <c r="R90" s="17">
        <v>124</v>
      </c>
      <c r="S90" s="17">
        <v>25</v>
      </c>
      <c r="T90" s="23">
        <f t="shared" si="15"/>
        <v>56.370400000000004</v>
      </c>
    </row>
    <row r="91" spans="1:21">
      <c r="A91" s="20">
        <v>79</v>
      </c>
      <c r="B91" s="24" t="s">
        <v>21</v>
      </c>
      <c r="C91" s="32">
        <v>16</v>
      </c>
      <c r="D91" s="29" t="s">
        <v>25</v>
      </c>
      <c r="E91" s="26">
        <v>2</v>
      </c>
      <c r="F91" s="26">
        <v>43</v>
      </c>
      <c r="G91" s="49" t="s">
        <v>114</v>
      </c>
      <c r="H91" s="24">
        <v>2</v>
      </c>
      <c r="I91" s="24" t="s">
        <v>22</v>
      </c>
      <c r="J91" s="27">
        <v>135795.88</v>
      </c>
      <c r="K91" s="23">
        <f t="shared" si="10"/>
        <v>2263.2646666666669</v>
      </c>
      <c r="L91" s="23">
        <f t="shared" si="11"/>
        <v>2036.9382000000001</v>
      </c>
      <c r="M91" s="23">
        <f t="shared" si="12"/>
        <v>678.97940000000006</v>
      </c>
      <c r="N91" s="23">
        <f t="shared" si="13"/>
        <v>4979.1822666666667</v>
      </c>
      <c r="O91" s="23">
        <f t="shared" si="16"/>
        <v>414.93185555555556</v>
      </c>
      <c r="P91" s="23">
        <f t="shared" si="14"/>
        <v>331.94548444444445</v>
      </c>
      <c r="Q91" s="23">
        <f>P91*0.8</f>
        <v>265.55638755555555</v>
      </c>
      <c r="R91" s="17">
        <v>40</v>
      </c>
      <c r="S91" s="17">
        <v>25</v>
      </c>
      <c r="T91" s="23">
        <f t="shared" si="15"/>
        <v>18.184000000000001</v>
      </c>
    </row>
    <row r="92" spans="1:21">
      <c r="A92" s="20">
        <v>80</v>
      </c>
      <c r="B92" s="24" t="s">
        <v>21</v>
      </c>
      <c r="C92" s="32">
        <v>16</v>
      </c>
      <c r="D92" s="29" t="s">
        <v>25</v>
      </c>
      <c r="E92" s="26">
        <v>2</v>
      </c>
      <c r="F92" s="26">
        <v>45</v>
      </c>
      <c r="G92" s="48" t="s">
        <v>115</v>
      </c>
      <c r="H92" s="24">
        <v>2</v>
      </c>
      <c r="I92" s="24" t="s">
        <v>22</v>
      </c>
      <c r="J92" s="27">
        <v>135795.88</v>
      </c>
      <c r="K92" s="23">
        <f t="shared" si="10"/>
        <v>2263.2646666666669</v>
      </c>
      <c r="L92" s="23">
        <f t="shared" si="11"/>
        <v>2036.9382000000001</v>
      </c>
      <c r="M92" s="23">
        <f t="shared" si="12"/>
        <v>678.97940000000006</v>
      </c>
      <c r="N92" s="23">
        <f t="shared" si="13"/>
        <v>4979.1822666666667</v>
      </c>
      <c r="O92" s="23">
        <f t="shared" si="16"/>
        <v>414.93185555555556</v>
      </c>
      <c r="P92" s="23">
        <f t="shared" si="14"/>
        <v>331.94548444444445</v>
      </c>
      <c r="Q92" s="23">
        <f>P92*1</f>
        <v>331.94548444444445</v>
      </c>
      <c r="R92" s="17">
        <v>332</v>
      </c>
      <c r="S92" s="17">
        <v>25</v>
      </c>
      <c r="T92" s="23">
        <f t="shared" si="15"/>
        <v>150.9272</v>
      </c>
    </row>
    <row r="93" spans="1:21">
      <c r="A93" s="20">
        <v>81</v>
      </c>
      <c r="B93" s="24" t="s">
        <v>21</v>
      </c>
      <c r="C93" s="32">
        <v>16</v>
      </c>
      <c r="D93" s="29" t="s">
        <v>25</v>
      </c>
      <c r="E93" s="26">
        <v>3</v>
      </c>
      <c r="F93" s="26">
        <v>46</v>
      </c>
      <c r="G93" s="48" t="s">
        <v>116</v>
      </c>
      <c r="H93" s="24">
        <v>2</v>
      </c>
      <c r="I93" s="24" t="s">
        <v>22</v>
      </c>
      <c r="J93" s="27">
        <v>135795.88</v>
      </c>
      <c r="K93" s="23">
        <f t="shared" si="10"/>
        <v>2263.2646666666669</v>
      </c>
      <c r="L93" s="23">
        <f t="shared" si="11"/>
        <v>2036.9382000000001</v>
      </c>
      <c r="M93" s="23">
        <f t="shared" si="12"/>
        <v>678.97940000000006</v>
      </c>
      <c r="N93" s="23">
        <f t="shared" si="13"/>
        <v>4979.1822666666667</v>
      </c>
      <c r="O93" s="23">
        <f t="shared" si="16"/>
        <v>414.93185555555556</v>
      </c>
      <c r="P93" s="23">
        <f t="shared" si="14"/>
        <v>331.94548444444445</v>
      </c>
      <c r="Q93" s="23">
        <f>P93*0.9</f>
        <v>298.75093600000002</v>
      </c>
      <c r="R93" s="17">
        <v>299</v>
      </c>
      <c r="S93" s="17">
        <v>25</v>
      </c>
      <c r="T93" s="23">
        <f t="shared" si="15"/>
        <v>135.9254</v>
      </c>
    </row>
    <row r="94" spans="1:21">
      <c r="A94" s="20">
        <v>82</v>
      </c>
      <c r="B94" s="24" t="s">
        <v>21</v>
      </c>
      <c r="C94" s="32">
        <v>16</v>
      </c>
      <c r="D94" s="29" t="s">
        <v>25</v>
      </c>
      <c r="E94" s="26">
        <v>3</v>
      </c>
      <c r="F94" s="26">
        <v>47</v>
      </c>
      <c r="G94" s="50" t="s">
        <v>66</v>
      </c>
      <c r="H94" s="24">
        <v>1</v>
      </c>
      <c r="I94" s="24">
        <v>57.72</v>
      </c>
      <c r="J94" s="27">
        <v>97001.89</v>
      </c>
      <c r="K94" s="23">
        <f t="shared" si="10"/>
        <v>1616.6981666666666</v>
      </c>
      <c r="L94" s="23">
        <f t="shared" si="11"/>
        <v>1455.02835</v>
      </c>
      <c r="M94" s="23">
        <f t="shared" si="12"/>
        <v>485.00945000000002</v>
      </c>
      <c r="N94" s="23">
        <f t="shared" si="13"/>
        <v>3556.7359666666666</v>
      </c>
      <c r="O94" s="23">
        <f t="shared" si="16"/>
        <v>296.39466388888889</v>
      </c>
      <c r="P94" s="23">
        <f t="shared" si="14"/>
        <v>237.11573111111113</v>
      </c>
      <c r="Q94" s="23">
        <f>P94*0.8</f>
        <v>189.69258488888892</v>
      </c>
      <c r="R94" s="17">
        <v>61</v>
      </c>
      <c r="S94" s="17">
        <v>25</v>
      </c>
      <c r="T94" s="23">
        <f t="shared" si="15"/>
        <v>27.730599999999999</v>
      </c>
    </row>
    <row r="95" spans="1:21">
      <c r="A95" s="20">
        <v>83</v>
      </c>
      <c r="B95" s="24" t="s">
        <v>21</v>
      </c>
      <c r="C95" s="32">
        <v>16</v>
      </c>
      <c r="D95" s="29" t="s">
        <v>25</v>
      </c>
      <c r="E95" s="26">
        <v>3</v>
      </c>
      <c r="F95" s="26">
        <v>48</v>
      </c>
      <c r="G95" s="50" t="s">
        <v>105</v>
      </c>
      <c r="H95" s="24">
        <v>2</v>
      </c>
      <c r="I95" s="24" t="s">
        <v>22</v>
      </c>
      <c r="J95" s="27">
        <v>135795.88</v>
      </c>
      <c r="K95" s="23">
        <f t="shared" si="10"/>
        <v>2263.2646666666669</v>
      </c>
      <c r="L95" s="23">
        <f t="shared" si="11"/>
        <v>2036.9382000000001</v>
      </c>
      <c r="M95" s="23">
        <f t="shared" si="12"/>
        <v>678.97940000000006</v>
      </c>
      <c r="N95" s="23">
        <f t="shared" si="13"/>
        <v>4979.1822666666667</v>
      </c>
      <c r="O95" s="23">
        <f>N95/12</f>
        <v>414.93185555555556</v>
      </c>
      <c r="P95" s="23">
        <f t="shared" si="14"/>
        <v>331.94548444444445</v>
      </c>
      <c r="Q95" s="23">
        <f>P95*1</f>
        <v>331.94548444444445</v>
      </c>
      <c r="R95" s="17">
        <v>332</v>
      </c>
      <c r="S95" s="17">
        <v>25</v>
      </c>
      <c r="T95" s="23">
        <f t="shared" si="15"/>
        <v>150.9272</v>
      </c>
    </row>
    <row r="96" spans="1:21">
      <c r="A96" s="34"/>
      <c r="B96" s="35"/>
      <c r="C96" s="36"/>
      <c r="D96" s="37"/>
      <c r="E96" s="38"/>
      <c r="F96" s="38"/>
      <c r="G96" s="39"/>
      <c r="H96" s="35"/>
      <c r="I96" s="35"/>
      <c r="J96" s="40"/>
      <c r="K96" s="41"/>
      <c r="L96" s="42"/>
      <c r="M96" s="41"/>
      <c r="N96" s="41"/>
      <c r="O96" s="41"/>
      <c r="P96" s="41"/>
      <c r="Q96" s="42"/>
      <c r="R96" s="41"/>
      <c r="S96" s="41"/>
      <c r="T96" s="42"/>
    </row>
    <row r="97" spans="1:21">
      <c r="A97" s="1"/>
      <c r="U97" s="2"/>
    </row>
    <row r="98" spans="1:21">
      <c r="Q98" s="1" t="s">
        <v>46</v>
      </c>
      <c r="U98" s="2"/>
    </row>
    <row r="99" spans="1:21">
      <c r="A99" s="2"/>
      <c r="B99" s="1"/>
      <c r="Q99" s="1" t="s">
        <v>56</v>
      </c>
      <c r="U99" s="2"/>
    </row>
    <row r="100" spans="1:21">
      <c r="A100" s="1" t="s">
        <v>40</v>
      </c>
      <c r="B100" s="1"/>
      <c r="N100" s="1"/>
      <c r="Q100" s="1" t="s">
        <v>57</v>
      </c>
      <c r="U100" s="2"/>
    </row>
    <row r="101" spans="1:21">
      <c r="A101" s="2"/>
      <c r="B101" s="1" t="s">
        <v>42</v>
      </c>
      <c r="N101" s="1"/>
      <c r="Q101" s="1"/>
      <c r="U101" s="2"/>
    </row>
    <row r="102" spans="1:21">
      <c r="A102" s="2"/>
      <c r="B102" s="1" t="s">
        <v>55</v>
      </c>
      <c r="N102" s="1"/>
      <c r="Q102" s="1"/>
      <c r="U102" s="2"/>
    </row>
    <row r="103" spans="1:21">
      <c r="N103" s="1"/>
      <c r="Q103" s="45" t="s">
        <v>64</v>
      </c>
      <c r="U103" s="2"/>
    </row>
    <row r="104" spans="1:21">
      <c r="N104" s="1"/>
      <c r="Q104" s="45" t="s">
        <v>65</v>
      </c>
      <c r="U104" s="2"/>
    </row>
    <row r="105" spans="1:21">
      <c r="N105" s="1"/>
      <c r="Q105" s="9"/>
      <c r="U105" s="2"/>
    </row>
    <row r="106" spans="1:21">
      <c r="R106" s="2"/>
      <c r="S106" s="2"/>
      <c r="T106" s="2"/>
      <c r="U106" s="2"/>
    </row>
    <row r="107" spans="1:21">
      <c r="Q107" s="1" t="s">
        <v>44</v>
      </c>
      <c r="R107" s="2"/>
      <c r="S107" s="2"/>
      <c r="T107" s="2"/>
      <c r="U107" s="2"/>
    </row>
    <row r="108" spans="1:21">
      <c r="Q108" s="1" t="s">
        <v>45</v>
      </c>
      <c r="R108" s="2"/>
      <c r="S108" s="2"/>
      <c r="T108" s="2"/>
      <c r="U108" s="2"/>
    </row>
    <row r="109" spans="1:21">
      <c r="R109" s="2"/>
      <c r="S109" s="2"/>
      <c r="T109" s="2"/>
      <c r="U109" s="2"/>
    </row>
    <row r="111" spans="1:21">
      <c r="A111" s="2"/>
      <c r="N111" s="1"/>
      <c r="Q111" s="1" t="s">
        <v>38</v>
      </c>
      <c r="R111" s="2"/>
      <c r="S111" s="2"/>
      <c r="T111" s="2"/>
      <c r="U111" s="2"/>
    </row>
    <row r="112" spans="1:21">
      <c r="A112" s="2"/>
      <c r="N112" s="3"/>
      <c r="Q112" s="1" t="s">
        <v>43</v>
      </c>
      <c r="R112" s="2"/>
      <c r="S112" s="2"/>
      <c r="T112" s="2"/>
      <c r="U112" s="2"/>
    </row>
    <row r="113" spans="1:21" hidden="1">
      <c r="A113" s="2"/>
      <c r="R113" s="2"/>
      <c r="S113" s="2"/>
      <c r="T113" s="2"/>
      <c r="U113" s="2"/>
    </row>
    <row r="114" spans="1:21">
      <c r="A114" s="2"/>
      <c r="Q114" s="1" t="s">
        <v>41</v>
      </c>
      <c r="R114" s="2"/>
      <c r="S114" s="2"/>
      <c r="T114" s="2"/>
      <c r="U114" s="2"/>
    </row>
    <row r="115" spans="1:21" hidden="1">
      <c r="A115" s="2"/>
      <c r="R115" s="2"/>
      <c r="S115" s="2"/>
      <c r="T115" s="2"/>
      <c r="U115" s="2"/>
    </row>
    <row r="120" spans="1:21">
      <c r="K120" s="45"/>
    </row>
    <row r="121" spans="1:21">
      <c r="K121" s="45"/>
    </row>
    <row r="122" spans="1:21">
      <c r="K122" s="45"/>
    </row>
  </sheetData>
  <pageMargins left="0.7" right="0.7" top="0.75" bottom="0.75" header="0.3" footer="0.3"/>
  <pageSetup paperSize="8" scale="90" orientation="landscape" r:id="rId1"/>
  <colBreaks count="3" manualBreakCount="3">
    <brk id="20" max="1048575" man="1"/>
    <brk id="44" max="121" man="1"/>
    <brk id="92" max="12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DJ118"/>
  <sheetViews>
    <sheetView tabSelected="1" view="pageBreakPreview" topLeftCell="D1" zoomScaleNormal="100" zoomScaleSheetLayoutView="100" workbookViewId="0">
      <pane ySplit="2" topLeftCell="A3" activePane="bottomLeft" state="frozen"/>
      <selection pane="bottomLeft" activeCell="D80" sqref="A80:XFD80"/>
    </sheetView>
  </sheetViews>
  <sheetFormatPr defaultRowHeight="12.75"/>
  <cols>
    <col min="1" max="1" width="3.28515625" style="4" customWidth="1"/>
    <col min="2" max="2" width="17.42578125" style="2" customWidth="1"/>
    <col min="3" max="3" width="4.140625" style="2" customWidth="1"/>
    <col min="4" max="4" width="3.28515625" style="2" bestFit="1" customWidth="1"/>
    <col min="5" max="5" width="2.85546875" style="2" bestFit="1" customWidth="1"/>
    <col min="6" max="6" width="3.42578125" style="2" customWidth="1"/>
    <col min="7" max="7" width="29.5703125" style="6" customWidth="1"/>
    <col min="8" max="8" width="3.7109375" style="2" customWidth="1"/>
    <col min="9" max="9" width="6" style="2" bestFit="1" customWidth="1"/>
    <col min="10" max="10" width="9.5703125" style="19" bestFit="1" customWidth="1"/>
    <col min="11" max="11" width="9" style="4" customWidth="1"/>
    <col min="12" max="12" width="8.7109375" style="4" customWidth="1"/>
    <col min="13" max="13" width="9.42578125" style="4" bestFit="1" customWidth="1"/>
    <col min="14" max="15" width="9.140625" style="2" customWidth="1"/>
    <col min="16" max="16" width="8.7109375" style="2" customWidth="1"/>
    <col min="17" max="19" width="9" style="2" customWidth="1"/>
    <col min="20" max="20" width="8.7109375" style="2" customWidth="1"/>
    <col min="21" max="21" width="11.7109375" style="72" customWidth="1"/>
    <col min="22" max="22" width="6.85546875" style="4" customWidth="1"/>
    <col min="23" max="23" width="6.140625" style="4" customWidth="1"/>
    <col min="24" max="24" width="9.28515625" style="14" bestFit="1" customWidth="1"/>
    <col min="25" max="25" width="12.140625" style="2" customWidth="1"/>
    <col min="26" max="16384" width="9.140625" style="2"/>
  </cols>
  <sheetData>
    <row r="3" spans="1:25" s="1" customFormat="1">
      <c r="A3" s="5" t="s">
        <v>34</v>
      </c>
      <c r="G3" s="6"/>
      <c r="J3" s="7"/>
      <c r="K3" s="8"/>
      <c r="L3" s="8"/>
      <c r="M3" s="8"/>
      <c r="O3" s="66" t="s">
        <v>185</v>
      </c>
      <c r="U3" s="43"/>
      <c r="V3" s="4"/>
      <c r="W3" s="8"/>
      <c r="X3" s="10"/>
    </row>
    <row r="4" spans="1:25" s="12" customFormat="1">
      <c r="A4" s="5" t="s">
        <v>36</v>
      </c>
      <c r="G4" s="6"/>
      <c r="J4" s="7"/>
      <c r="K4" s="5"/>
      <c r="L4" s="5"/>
      <c r="M4" s="5"/>
      <c r="U4" s="79"/>
      <c r="V4" s="69"/>
      <c r="W4" s="8"/>
      <c r="X4" s="10"/>
    </row>
    <row r="5" spans="1:25" s="12" customFormat="1">
      <c r="A5" s="5" t="s">
        <v>37</v>
      </c>
      <c r="G5" s="6"/>
      <c r="J5" s="7"/>
      <c r="K5" s="5"/>
      <c r="L5" s="5"/>
      <c r="M5" s="5"/>
      <c r="U5" s="79"/>
      <c r="V5" s="69"/>
      <c r="W5" s="8"/>
      <c r="X5" s="10"/>
    </row>
    <row r="6" spans="1:25">
      <c r="U6" s="43"/>
    </row>
    <row r="7" spans="1:25">
      <c r="G7" s="4"/>
      <c r="H7" s="8"/>
      <c r="I7" s="8"/>
      <c r="J7" s="8"/>
      <c r="K7" s="8"/>
      <c r="L7" s="8"/>
      <c r="M7" s="8"/>
      <c r="N7" s="8" t="s">
        <v>184</v>
      </c>
      <c r="O7" s="8"/>
      <c r="P7" s="8"/>
      <c r="Q7" s="8"/>
      <c r="R7" s="8"/>
      <c r="S7" s="8"/>
      <c r="T7" s="8"/>
      <c r="U7" s="4"/>
    </row>
    <row r="8" spans="1:25">
      <c r="G8" s="2"/>
      <c r="H8" s="12"/>
      <c r="I8" s="1"/>
      <c r="J8" s="1"/>
      <c r="K8" s="1"/>
      <c r="L8" s="1"/>
      <c r="M8" s="1"/>
      <c r="N8" s="8" t="s">
        <v>61</v>
      </c>
      <c r="O8" s="8"/>
      <c r="P8" s="8"/>
      <c r="Q8" s="8"/>
      <c r="R8" s="8"/>
      <c r="S8" s="8"/>
      <c r="T8" s="8"/>
      <c r="U8" s="4"/>
    </row>
    <row r="9" spans="1:25">
      <c r="G9" s="1"/>
      <c r="H9" s="12"/>
      <c r="I9" s="1"/>
      <c r="J9" s="1" t="s">
        <v>189</v>
      </c>
      <c r="K9" s="1"/>
      <c r="L9" s="1"/>
      <c r="M9" s="1"/>
      <c r="N9" s="6"/>
      <c r="O9" s="8"/>
      <c r="P9" s="8"/>
      <c r="Q9" s="8"/>
      <c r="R9" s="8"/>
      <c r="S9" s="8"/>
      <c r="T9" s="8"/>
      <c r="U9" s="4"/>
    </row>
    <row r="10" spans="1:25">
      <c r="G10" s="2"/>
      <c r="H10" s="12"/>
      <c r="I10" s="1"/>
      <c r="J10" s="1"/>
      <c r="K10" s="1"/>
      <c r="L10" s="1"/>
      <c r="M10" s="1"/>
      <c r="N10" s="8"/>
      <c r="O10" s="8"/>
      <c r="P10" s="8"/>
      <c r="Q10" s="8"/>
      <c r="R10" s="8"/>
      <c r="S10" s="8"/>
      <c r="T10" s="8"/>
      <c r="U10" s="4"/>
    </row>
    <row r="11" spans="1:25" s="4" customFormat="1" ht="157.5">
      <c r="A11" s="16" t="s">
        <v>33</v>
      </c>
      <c r="B11" s="17" t="s">
        <v>26</v>
      </c>
      <c r="C11" s="17" t="s">
        <v>27</v>
      </c>
      <c r="D11" s="17" t="s">
        <v>28</v>
      </c>
      <c r="E11" s="17" t="s">
        <v>29</v>
      </c>
      <c r="F11" s="17" t="s">
        <v>30</v>
      </c>
      <c r="G11" s="16" t="s">
        <v>151</v>
      </c>
      <c r="H11" s="17" t="s">
        <v>31</v>
      </c>
      <c r="I11" s="16" t="s">
        <v>5</v>
      </c>
      <c r="J11" s="16" t="s">
        <v>47</v>
      </c>
      <c r="K11" s="16" t="s">
        <v>0</v>
      </c>
      <c r="L11" s="16" t="s">
        <v>1</v>
      </c>
      <c r="M11" s="16" t="s">
        <v>2</v>
      </c>
      <c r="N11" s="16" t="s">
        <v>6</v>
      </c>
      <c r="O11" s="16" t="s">
        <v>7</v>
      </c>
      <c r="P11" s="80" t="s">
        <v>166</v>
      </c>
      <c r="Q11" s="80" t="s">
        <v>167</v>
      </c>
      <c r="R11" s="81" t="s">
        <v>172</v>
      </c>
      <c r="S11" s="81" t="s">
        <v>180</v>
      </c>
      <c r="T11" s="16" t="s">
        <v>3</v>
      </c>
      <c r="U11" s="18" t="s">
        <v>8</v>
      </c>
      <c r="V11" s="16" t="s">
        <v>32</v>
      </c>
      <c r="W11" s="16" t="s">
        <v>39</v>
      </c>
      <c r="X11" s="18" t="s">
        <v>58</v>
      </c>
    </row>
    <row r="12" spans="1:25" s="4" customFormat="1">
      <c r="A12" s="17">
        <v>0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6">
        <v>1</v>
      </c>
      <c r="J12" s="21">
        <v>2</v>
      </c>
      <c r="K12" s="17">
        <v>3</v>
      </c>
      <c r="L12" s="17">
        <v>4</v>
      </c>
      <c r="M12" s="17">
        <v>5</v>
      </c>
      <c r="N12" s="17">
        <v>6</v>
      </c>
      <c r="O12" s="17">
        <v>7</v>
      </c>
      <c r="P12" s="17" t="s">
        <v>149</v>
      </c>
      <c r="Q12" s="17" t="s">
        <v>164</v>
      </c>
      <c r="R12" s="82" t="s">
        <v>174</v>
      </c>
      <c r="S12" s="82" t="s">
        <v>181</v>
      </c>
      <c r="T12" s="17">
        <v>8</v>
      </c>
      <c r="U12" s="22">
        <v>9</v>
      </c>
      <c r="V12" s="17">
        <v>10</v>
      </c>
      <c r="W12" s="17">
        <v>11</v>
      </c>
      <c r="X12" s="83">
        <v>12</v>
      </c>
    </row>
    <row r="13" spans="1:25" s="4" customFormat="1" ht="63.75">
      <c r="A13" s="17">
        <v>0</v>
      </c>
      <c r="B13" s="17" t="s">
        <v>4</v>
      </c>
      <c r="C13" s="17" t="s">
        <v>4</v>
      </c>
      <c r="D13" s="17" t="s">
        <v>4</v>
      </c>
      <c r="E13" s="17" t="s">
        <v>4</v>
      </c>
      <c r="F13" s="17" t="s">
        <v>4</v>
      </c>
      <c r="G13" s="17"/>
      <c r="H13" s="17" t="s">
        <v>4</v>
      </c>
      <c r="I13" s="16" t="s">
        <v>4</v>
      </c>
      <c r="J13" s="17" t="s">
        <v>4</v>
      </c>
      <c r="K13" s="17" t="s">
        <v>48</v>
      </c>
      <c r="L13" s="17" t="s">
        <v>49</v>
      </c>
      <c r="M13" s="17" t="s">
        <v>50</v>
      </c>
      <c r="N13" s="17" t="s">
        <v>51</v>
      </c>
      <c r="O13" s="17" t="s">
        <v>52</v>
      </c>
      <c r="P13" s="16" t="s">
        <v>165</v>
      </c>
      <c r="Q13" s="16" t="s">
        <v>173</v>
      </c>
      <c r="R13" s="84" t="s">
        <v>175</v>
      </c>
      <c r="S13" s="84" t="s">
        <v>186</v>
      </c>
      <c r="T13" s="17" t="s">
        <v>182</v>
      </c>
      <c r="U13" s="18" t="s">
        <v>54</v>
      </c>
      <c r="V13" s="17"/>
      <c r="W13" s="17"/>
      <c r="X13" s="23"/>
    </row>
    <row r="14" spans="1:25" s="75" customFormat="1">
      <c r="A14" s="17">
        <v>1</v>
      </c>
      <c r="B14" s="85" t="s">
        <v>162</v>
      </c>
      <c r="C14" s="82" t="s">
        <v>10</v>
      </c>
      <c r="D14" s="85" t="s">
        <v>11</v>
      </c>
      <c r="E14" s="86" t="s">
        <v>12</v>
      </c>
      <c r="F14" s="86">
        <v>1</v>
      </c>
      <c r="G14" s="87" t="s">
        <v>179</v>
      </c>
      <c r="H14" s="85">
        <v>2</v>
      </c>
      <c r="I14" s="85" t="s">
        <v>13</v>
      </c>
      <c r="J14" s="27">
        <v>126379.95</v>
      </c>
      <c r="K14" s="23">
        <f>J14/60</f>
        <v>2106.3325</v>
      </c>
      <c r="L14" s="23">
        <f>J14*1.5%</f>
        <v>1895.6992499999999</v>
      </c>
      <c r="M14" s="23">
        <f>J14*0.5%</f>
        <v>631.89975000000004</v>
      </c>
      <c r="N14" s="23">
        <f>K14+L14+M14</f>
        <v>4633.9315000000006</v>
      </c>
      <c r="O14" s="23">
        <f>N14/12</f>
        <v>386.16095833333338</v>
      </c>
      <c r="P14" s="23">
        <f>(O14*116.37)/100</f>
        <v>449.37550721250011</v>
      </c>
      <c r="Q14" s="23">
        <f>(P14*106.61)/100</f>
        <v>479.07922823924639</v>
      </c>
      <c r="R14" s="23">
        <f>(Q14*105.14)/100</f>
        <v>503.70390057074366</v>
      </c>
      <c r="S14" s="23">
        <f>(R14*109.69)/100</f>
        <v>552.51280853604874</v>
      </c>
      <c r="T14" s="23">
        <f>S14*0.8</f>
        <v>442.010246828839</v>
      </c>
      <c r="U14" s="23">
        <f>T14*0.9</f>
        <v>397.80922214595512</v>
      </c>
      <c r="V14" s="17">
        <v>398</v>
      </c>
      <c r="W14" s="17">
        <v>25</v>
      </c>
      <c r="X14" s="88">
        <f t="shared" ref="X14:X20" si="0">V14*45.45%</f>
        <v>180.89100000000002</v>
      </c>
      <c r="Y14" s="89">
        <v>26625</v>
      </c>
    </row>
    <row r="15" spans="1:25" s="75" customFormat="1">
      <c r="A15" s="17">
        <v>2</v>
      </c>
      <c r="B15" s="85" t="s">
        <v>162</v>
      </c>
      <c r="C15" s="82" t="s">
        <v>10</v>
      </c>
      <c r="D15" s="85" t="s">
        <v>11</v>
      </c>
      <c r="E15" s="86" t="s">
        <v>12</v>
      </c>
      <c r="F15" s="86">
        <v>2</v>
      </c>
      <c r="G15" s="87" t="s">
        <v>68</v>
      </c>
      <c r="H15" s="85">
        <v>1</v>
      </c>
      <c r="I15" s="85" t="s">
        <v>14</v>
      </c>
      <c r="J15" s="27">
        <v>99155.18</v>
      </c>
      <c r="K15" s="23">
        <f t="shared" ref="K15:K78" si="1">J15/60</f>
        <v>1652.5863333333332</v>
      </c>
      <c r="L15" s="23">
        <f t="shared" ref="L15:L78" si="2">J15*1.5%</f>
        <v>1487.3276999999998</v>
      </c>
      <c r="M15" s="23">
        <f t="shared" ref="M15:M79" si="3">J15*0.5%</f>
        <v>495.77589999999998</v>
      </c>
      <c r="N15" s="23">
        <f t="shared" ref="N15:N78" si="4">K15+L15+M15</f>
        <v>3635.6899333333331</v>
      </c>
      <c r="O15" s="23">
        <f t="shared" ref="O15:O25" si="5">N15/12</f>
        <v>302.97416111111107</v>
      </c>
      <c r="P15" s="23">
        <f t="shared" ref="P15:P78" si="6">(O15*116.37)/100</f>
        <v>352.571031285</v>
      </c>
      <c r="Q15" s="23">
        <f t="shared" ref="Q15:Q72" si="7">(P15*106.61)/100</f>
        <v>375.87597645293846</v>
      </c>
      <c r="R15" s="23">
        <f t="shared" ref="R15:R73" si="8">(Q15*105.14)/100</f>
        <v>395.19600164261954</v>
      </c>
      <c r="S15" s="23">
        <f t="shared" ref="S15:S78" si="9">(R15*109.69)/100</f>
        <v>433.49049420178932</v>
      </c>
      <c r="T15" s="23">
        <f t="shared" ref="T15:T78" si="10">S15*0.8</f>
        <v>346.79239536143149</v>
      </c>
      <c r="U15" s="23">
        <f>T15*0.9</f>
        <v>312.11315582528835</v>
      </c>
      <c r="V15" s="17">
        <v>312</v>
      </c>
      <c r="W15" s="17">
        <v>25</v>
      </c>
      <c r="X15" s="88">
        <f t="shared" si="0"/>
        <v>141.804</v>
      </c>
      <c r="Y15" s="89">
        <v>27815</v>
      </c>
    </row>
    <row r="16" spans="1:25">
      <c r="A16" s="17">
        <v>3</v>
      </c>
      <c r="B16" s="85" t="s">
        <v>162</v>
      </c>
      <c r="C16" s="82" t="s">
        <v>10</v>
      </c>
      <c r="D16" s="85" t="s">
        <v>11</v>
      </c>
      <c r="E16" s="86" t="s">
        <v>12</v>
      </c>
      <c r="F16" s="86">
        <v>3</v>
      </c>
      <c r="G16" s="87" t="s">
        <v>69</v>
      </c>
      <c r="H16" s="85">
        <v>2</v>
      </c>
      <c r="I16" s="85" t="s">
        <v>15</v>
      </c>
      <c r="J16" s="27">
        <v>126379.95</v>
      </c>
      <c r="K16" s="23">
        <f t="shared" si="1"/>
        <v>2106.3325</v>
      </c>
      <c r="L16" s="23">
        <f t="shared" si="2"/>
        <v>1895.6992499999999</v>
      </c>
      <c r="M16" s="23">
        <f t="shared" si="3"/>
        <v>631.89975000000004</v>
      </c>
      <c r="N16" s="23">
        <f t="shared" si="4"/>
        <v>4633.9315000000006</v>
      </c>
      <c r="O16" s="23">
        <f t="shared" si="5"/>
        <v>386.16095833333338</v>
      </c>
      <c r="P16" s="23">
        <f t="shared" si="6"/>
        <v>449.37550721250011</v>
      </c>
      <c r="Q16" s="23">
        <f t="shared" si="7"/>
        <v>479.07922823924639</v>
      </c>
      <c r="R16" s="23">
        <f t="shared" si="8"/>
        <v>503.70390057074366</v>
      </c>
      <c r="S16" s="23">
        <f t="shared" si="9"/>
        <v>552.51280853604874</v>
      </c>
      <c r="T16" s="23">
        <f t="shared" si="10"/>
        <v>442.010246828839</v>
      </c>
      <c r="U16" s="23">
        <f>T16*1</f>
        <v>442.010246828839</v>
      </c>
      <c r="V16" s="17">
        <v>442</v>
      </c>
      <c r="W16" s="17">
        <v>25</v>
      </c>
      <c r="X16" s="88">
        <f t="shared" si="0"/>
        <v>200.88900000000001</v>
      </c>
      <c r="Y16" s="89">
        <v>29179</v>
      </c>
    </row>
    <row r="17" spans="1:114" s="75" customFormat="1">
      <c r="A17" s="17">
        <v>4</v>
      </c>
      <c r="B17" s="85" t="s">
        <v>162</v>
      </c>
      <c r="C17" s="82" t="s">
        <v>10</v>
      </c>
      <c r="D17" s="85" t="s">
        <v>11</v>
      </c>
      <c r="E17" s="86">
        <v>1</v>
      </c>
      <c r="F17" s="86">
        <v>5</v>
      </c>
      <c r="G17" s="87" t="s">
        <v>71</v>
      </c>
      <c r="H17" s="85">
        <v>1</v>
      </c>
      <c r="I17" s="85" t="s">
        <v>14</v>
      </c>
      <c r="J17" s="27">
        <v>99155.18</v>
      </c>
      <c r="K17" s="23">
        <f t="shared" si="1"/>
        <v>1652.5863333333332</v>
      </c>
      <c r="L17" s="23">
        <f t="shared" si="2"/>
        <v>1487.3276999999998</v>
      </c>
      <c r="M17" s="23">
        <f t="shared" si="3"/>
        <v>495.77589999999998</v>
      </c>
      <c r="N17" s="23">
        <f t="shared" si="4"/>
        <v>3635.6899333333331</v>
      </c>
      <c r="O17" s="23">
        <f t="shared" si="5"/>
        <v>302.97416111111107</v>
      </c>
      <c r="P17" s="23">
        <f t="shared" si="6"/>
        <v>352.571031285</v>
      </c>
      <c r="Q17" s="23">
        <f t="shared" si="7"/>
        <v>375.87597645293846</v>
      </c>
      <c r="R17" s="23">
        <f t="shared" si="8"/>
        <v>395.19600164261954</v>
      </c>
      <c r="S17" s="23">
        <f t="shared" si="9"/>
        <v>433.49049420178932</v>
      </c>
      <c r="T17" s="23">
        <f t="shared" si="10"/>
        <v>346.79239536143149</v>
      </c>
      <c r="U17" s="23">
        <f>T17*1</f>
        <v>346.79239536143149</v>
      </c>
      <c r="V17" s="17">
        <v>347</v>
      </c>
      <c r="W17" s="17">
        <v>25</v>
      </c>
      <c r="X17" s="88">
        <f t="shared" si="0"/>
        <v>157.7115</v>
      </c>
      <c r="Y17" s="89">
        <v>30509</v>
      </c>
    </row>
    <row r="18" spans="1:114" s="75" customFormat="1">
      <c r="A18" s="17">
        <v>5</v>
      </c>
      <c r="B18" s="85" t="s">
        <v>162</v>
      </c>
      <c r="C18" s="82" t="s">
        <v>10</v>
      </c>
      <c r="D18" s="85" t="s">
        <v>11</v>
      </c>
      <c r="E18" s="86">
        <v>1</v>
      </c>
      <c r="F18" s="86">
        <v>6</v>
      </c>
      <c r="G18" s="87" t="s">
        <v>161</v>
      </c>
      <c r="H18" s="85">
        <v>2</v>
      </c>
      <c r="I18" s="85" t="s">
        <v>15</v>
      </c>
      <c r="J18" s="27">
        <v>126379.95</v>
      </c>
      <c r="K18" s="23">
        <f t="shared" si="1"/>
        <v>2106.3325</v>
      </c>
      <c r="L18" s="23">
        <f t="shared" si="2"/>
        <v>1895.6992499999999</v>
      </c>
      <c r="M18" s="23">
        <f t="shared" si="3"/>
        <v>631.89975000000004</v>
      </c>
      <c r="N18" s="23">
        <f t="shared" si="4"/>
        <v>4633.9315000000006</v>
      </c>
      <c r="O18" s="23">
        <f t="shared" si="5"/>
        <v>386.16095833333338</v>
      </c>
      <c r="P18" s="23">
        <f t="shared" si="6"/>
        <v>449.37550721250011</v>
      </c>
      <c r="Q18" s="23">
        <f t="shared" si="7"/>
        <v>479.07922823924639</v>
      </c>
      <c r="R18" s="23">
        <f t="shared" si="8"/>
        <v>503.70390057074366</v>
      </c>
      <c r="S18" s="23">
        <f t="shared" si="9"/>
        <v>552.51280853604874</v>
      </c>
      <c r="T18" s="23">
        <f t="shared" si="10"/>
        <v>442.010246828839</v>
      </c>
      <c r="U18" s="23">
        <f t="shared" ref="U18:U23" si="11">T18*0.8</f>
        <v>353.60819746307124</v>
      </c>
      <c r="V18" s="17">
        <v>206</v>
      </c>
      <c r="W18" s="17">
        <v>25</v>
      </c>
      <c r="X18" s="88">
        <f t="shared" si="0"/>
        <v>93.62700000000001</v>
      </c>
      <c r="Y18" s="89">
        <v>30063</v>
      </c>
    </row>
    <row r="19" spans="1:114" s="75" customFormat="1">
      <c r="A19" s="17">
        <v>6</v>
      </c>
      <c r="B19" s="85" t="s">
        <v>162</v>
      </c>
      <c r="C19" s="82" t="s">
        <v>10</v>
      </c>
      <c r="D19" s="90" t="s">
        <v>11</v>
      </c>
      <c r="E19" s="86">
        <v>2</v>
      </c>
      <c r="F19" s="86">
        <v>7</v>
      </c>
      <c r="G19" s="91" t="s">
        <v>73</v>
      </c>
      <c r="H19" s="85">
        <v>2</v>
      </c>
      <c r="I19" s="85" t="s">
        <v>13</v>
      </c>
      <c r="J19" s="27">
        <v>126379.95</v>
      </c>
      <c r="K19" s="23">
        <f t="shared" si="1"/>
        <v>2106.3325</v>
      </c>
      <c r="L19" s="23">
        <f t="shared" si="2"/>
        <v>1895.6992499999999</v>
      </c>
      <c r="M19" s="23">
        <f t="shared" si="3"/>
        <v>631.89975000000004</v>
      </c>
      <c r="N19" s="23">
        <f t="shared" si="4"/>
        <v>4633.9315000000006</v>
      </c>
      <c r="O19" s="23">
        <f t="shared" si="5"/>
        <v>386.16095833333338</v>
      </c>
      <c r="P19" s="23">
        <f t="shared" si="6"/>
        <v>449.37550721250011</v>
      </c>
      <c r="Q19" s="23">
        <f t="shared" si="7"/>
        <v>479.07922823924639</v>
      </c>
      <c r="R19" s="23">
        <f t="shared" si="8"/>
        <v>503.70390057074366</v>
      </c>
      <c r="S19" s="23">
        <f t="shared" si="9"/>
        <v>552.51280853604874</v>
      </c>
      <c r="T19" s="23">
        <f t="shared" si="10"/>
        <v>442.010246828839</v>
      </c>
      <c r="U19" s="23">
        <f t="shared" si="11"/>
        <v>353.60819746307124</v>
      </c>
      <c r="V19" s="17">
        <v>145</v>
      </c>
      <c r="W19" s="17">
        <v>25</v>
      </c>
      <c r="X19" s="88">
        <f t="shared" si="0"/>
        <v>65.902500000000003</v>
      </c>
      <c r="Y19" s="89">
        <v>26818</v>
      </c>
    </row>
    <row r="20" spans="1:114">
      <c r="A20" s="17">
        <v>7</v>
      </c>
      <c r="B20" s="85" t="s">
        <v>162</v>
      </c>
      <c r="C20" s="82" t="s">
        <v>10</v>
      </c>
      <c r="D20" s="90" t="s">
        <v>11</v>
      </c>
      <c r="E20" s="86">
        <v>2</v>
      </c>
      <c r="F20" s="86">
        <v>8</v>
      </c>
      <c r="G20" s="91" t="s">
        <v>168</v>
      </c>
      <c r="H20" s="85">
        <v>1</v>
      </c>
      <c r="I20" s="85" t="s">
        <v>14</v>
      </c>
      <c r="J20" s="27">
        <v>99155.18</v>
      </c>
      <c r="K20" s="23">
        <f t="shared" si="1"/>
        <v>1652.5863333333332</v>
      </c>
      <c r="L20" s="23">
        <f t="shared" si="2"/>
        <v>1487.3276999999998</v>
      </c>
      <c r="M20" s="23">
        <f t="shared" si="3"/>
        <v>495.77589999999998</v>
      </c>
      <c r="N20" s="23">
        <f t="shared" si="4"/>
        <v>3635.6899333333331</v>
      </c>
      <c r="O20" s="23">
        <f t="shared" si="5"/>
        <v>302.97416111111107</v>
      </c>
      <c r="P20" s="23">
        <f t="shared" si="6"/>
        <v>352.571031285</v>
      </c>
      <c r="Q20" s="23">
        <f t="shared" si="7"/>
        <v>375.87597645293846</v>
      </c>
      <c r="R20" s="23">
        <f t="shared" si="8"/>
        <v>395.19600164261954</v>
      </c>
      <c r="S20" s="23">
        <f t="shared" si="9"/>
        <v>433.49049420178932</v>
      </c>
      <c r="T20" s="23">
        <f t="shared" si="10"/>
        <v>346.79239536143149</v>
      </c>
      <c r="U20" s="23">
        <f>T20*1</f>
        <v>346.79239536143149</v>
      </c>
      <c r="V20" s="17">
        <v>347</v>
      </c>
      <c r="W20" s="17">
        <v>25</v>
      </c>
      <c r="X20" s="88">
        <f t="shared" si="0"/>
        <v>157.7115</v>
      </c>
      <c r="Y20" s="89">
        <v>31968</v>
      </c>
    </row>
    <row r="21" spans="1:114" s="75" customFormat="1">
      <c r="A21" s="17">
        <v>8</v>
      </c>
      <c r="B21" s="85" t="s">
        <v>162</v>
      </c>
      <c r="C21" s="82" t="s">
        <v>10</v>
      </c>
      <c r="D21" s="85" t="s">
        <v>11</v>
      </c>
      <c r="E21" s="86">
        <v>2</v>
      </c>
      <c r="F21" s="86">
        <v>9</v>
      </c>
      <c r="G21" s="91" t="s">
        <v>74</v>
      </c>
      <c r="H21" s="85">
        <v>2</v>
      </c>
      <c r="I21" s="85" t="s">
        <v>15</v>
      </c>
      <c r="J21" s="27">
        <v>126379.95</v>
      </c>
      <c r="K21" s="23">
        <f t="shared" si="1"/>
        <v>2106.3325</v>
      </c>
      <c r="L21" s="23">
        <f t="shared" si="2"/>
        <v>1895.6992499999999</v>
      </c>
      <c r="M21" s="23">
        <f t="shared" si="3"/>
        <v>631.89975000000004</v>
      </c>
      <c r="N21" s="23">
        <f t="shared" si="4"/>
        <v>4633.9315000000006</v>
      </c>
      <c r="O21" s="23">
        <f t="shared" si="5"/>
        <v>386.16095833333338</v>
      </c>
      <c r="P21" s="23">
        <f t="shared" si="6"/>
        <v>449.37550721250011</v>
      </c>
      <c r="Q21" s="23">
        <f t="shared" si="7"/>
        <v>479.07922823924639</v>
      </c>
      <c r="R21" s="23">
        <f t="shared" si="8"/>
        <v>503.70390057074366</v>
      </c>
      <c r="S21" s="23">
        <f t="shared" si="9"/>
        <v>552.51280853604874</v>
      </c>
      <c r="T21" s="23">
        <f t="shared" si="10"/>
        <v>442.010246828839</v>
      </c>
      <c r="U21" s="23">
        <f t="shared" si="11"/>
        <v>353.60819746307124</v>
      </c>
      <c r="V21" s="17">
        <v>97</v>
      </c>
      <c r="W21" s="17">
        <v>25</v>
      </c>
      <c r="X21" s="88">
        <f>V21*52.63%</f>
        <v>51.051099999999998</v>
      </c>
      <c r="Y21" s="89">
        <v>32540</v>
      </c>
    </row>
    <row r="22" spans="1:114" s="75" customFormat="1">
      <c r="A22" s="17">
        <v>9</v>
      </c>
      <c r="B22" s="85" t="s">
        <v>162</v>
      </c>
      <c r="C22" s="82" t="s">
        <v>10</v>
      </c>
      <c r="D22" s="90" t="s">
        <v>11</v>
      </c>
      <c r="E22" s="86">
        <v>3</v>
      </c>
      <c r="F22" s="86">
        <v>10</v>
      </c>
      <c r="G22" s="91" t="s">
        <v>159</v>
      </c>
      <c r="H22" s="85">
        <v>2</v>
      </c>
      <c r="I22" s="85" t="s">
        <v>13</v>
      </c>
      <c r="J22" s="27">
        <v>126379.95</v>
      </c>
      <c r="K22" s="23">
        <f t="shared" si="1"/>
        <v>2106.3325</v>
      </c>
      <c r="L22" s="23">
        <f t="shared" si="2"/>
        <v>1895.6992499999999</v>
      </c>
      <c r="M22" s="88">
        <f>J22*0.5%</f>
        <v>631.89975000000004</v>
      </c>
      <c r="N22" s="23">
        <f t="shared" si="4"/>
        <v>4633.9315000000006</v>
      </c>
      <c r="O22" s="23">
        <f t="shared" si="5"/>
        <v>386.16095833333338</v>
      </c>
      <c r="P22" s="23">
        <f t="shared" si="6"/>
        <v>449.37550721250011</v>
      </c>
      <c r="Q22" s="23">
        <f t="shared" si="7"/>
        <v>479.07922823924639</v>
      </c>
      <c r="R22" s="23">
        <f t="shared" si="8"/>
        <v>503.70390057074366</v>
      </c>
      <c r="S22" s="23">
        <f t="shared" si="9"/>
        <v>552.51280853604874</v>
      </c>
      <c r="T22" s="23">
        <f t="shared" si="10"/>
        <v>442.010246828839</v>
      </c>
      <c r="U22" s="23">
        <f t="shared" si="11"/>
        <v>353.60819746307124</v>
      </c>
      <c r="V22" s="17">
        <v>0</v>
      </c>
      <c r="W22" s="17">
        <v>0</v>
      </c>
      <c r="X22" s="88">
        <v>0</v>
      </c>
      <c r="Y22" s="89">
        <v>31944</v>
      </c>
    </row>
    <row r="23" spans="1:114" s="75" customFormat="1">
      <c r="A23" s="17">
        <v>10</v>
      </c>
      <c r="B23" s="85" t="s">
        <v>162</v>
      </c>
      <c r="C23" s="82" t="s">
        <v>10</v>
      </c>
      <c r="D23" s="90" t="s">
        <v>11</v>
      </c>
      <c r="E23" s="86">
        <v>3</v>
      </c>
      <c r="F23" s="86">
        <v>11</v>
      </c>
      <c r="G23" s="91" t="s">
        <v>176</v>
      </c>
      <c r="H23" s="85">
        <v>1</v>
      </c>
      <c r="I23" s="85" t="s">
        <v>14</v>
      </c>
      <c r="J23" s="27">
        <v>99155.18</v>
      </c>
      <c r="K23" s="23">
        <f t="shared" si="1"/>
        <v>1652.5863333333332</v>
      </c>
      <c r="L23" s="23">
        <f t="shared" si="2"/>
        <v>1487.3276999999998</v>
      </c>
      <c r="M23" s="23">
        <f t="shared" si="3"/>
        <v>495.77589999999998</v>
      </c>
      <c r="N23" s="23">
        <f t="shared" si="4"/>
        <v>3635.6899333333331</v>
      </c>
      <c r="O23" s="23">
        <f t="shared" si="5"/>
        <v>302.97416111111107</v>
      </c>
      <c r="P23" s="23">
        <f t="shared" si="6"/>
        <v>352.571031285</v>
      </c>
      <c r="Q23" s="23">
        <f t="shared" si="7"/>
        <v>375.87597645293846</v>
      </c>
      <c r="R23" s="23">
        <f t="shared" si="8"/>
        <v>395.19600164261954</v>
      </c>
      <c r="S23" s="23">
        <f t="shared" si="9"/>
        <v>433.49049420178932</v>
      </c>
      <c r="T23" s="23">
        <f t="shared" si="10"/>
        <v>346.79239536143149</v>
      </c>
      <c r="U23" s="23">
        <f t="shared" si="11"/>
        <v>277.4339162891452</v>
      </c>
      <c r="V23" s="17">
        <v>228</v>
      </c>
      <c r="W23" s="17">
        <v>0</v>
      </c>
      <c r="X23" s="88">
        <f>V23*45.45%</f>
        <v>103.626</v>
      </c>
      <c r="Y23" s="89">
        <v>27414</v>
      </c>
    </row>
    <row r="24" spans="1:114" s="75" customFormat="1">
      <c r="A24" s="17">
        <v>11</v>
      </c>
      <c r="B24" s="85" t="s">
        <v>162</v>
      </c>
      <c r="C24" s="82" t="s">
        <v>10</v>
      </c>
      <c r="D24" s="90" t="s">
        <v>16</v>
      </c>
      <c r="E24" s="86" t="s">
        <v>12</v>
      </c>
      <c r="F24" s="86">
        <v>13</v>
      </c>
      <c r="G24" s="91" t="s">
        <v>155</v>
      </c>
      <c r="H24" s="85">
        <v>1</v>
      </c>
      <c r="I24" s="85" t="s">
        <v>17</v>
      </c>
      <c r="J24" s="27">
        <v>79674.820000000007</v>
      </c>
      <c r="K24" s="23">
        <f t="shared" si="1"/>
        <v>1327.9136666666668</v>
      </c>
      <c r="L24" s="23">
        <f t="shared" si="2"/>
        <v>1195.1223</v>
      </c>
      <c r="M24" s="23">
        <f t="shared" si="3"/>
        <v>398.37410000000006</v>
      </c>
      <c r="N24" s="23">
        <f t="shared" si="4"/>
        <v>2921.4100666666668</v>
      </c>
      <c r="O24" s="23">
        <f t="shared" si="5"/>
        <v>243.45083888888891</v>
      </c>
      <c r="P24" s="23">
        <f t="shared" si="6"/>
        <v>283.30374121500006</v>
      </c>
      <c r="Q24" s="23">
        <f t="shared" si="7"/>
        <v>302.03011850931159</v>
      </c>
      <c r="R24" s="23">
        <f t="shared" si="8"/>
        <v>317.5544666006902</v>
      </c>
      <c r="S24" s="23">
        <f t="shared" si="9"/>
        <v>348.32549441429705</v>
      </c>
      <c r="T24" s="23">
        <f t="shared" si="10"/>
        <v>278.66039553143764</v>
      </c>
      <c r="U24" s="23">
        <f>T24*0.9</f>
        <v>250.79435597829388</v>
      </c>
      <c r="V24" s="17">
        <v>251</v>
      </c>
      <c r="W24" s="17">
        <v>25</v>
      </c>
      <c r="X24" s="88">
        <f>V24*45.45%</f>
        <v>114.07950000000001</v>
      </c>
      <c r="Y24" s="89">
        <v>30284</v>
      </c>
    </row>
    <row r="25" spans="1:114" s="75" customFormat="1">
      <c r="A25" s="17">
        <v>12</v>
      </c>
      <c r="B25" s="85" t="s">
        <v>162</v>
      </c>
      <c r="C25" s="82" t="s">
        <v>10</v>
      </c>
      <c r="D25" s="90" t="s">
        <v>16</v>
      </c>
      <c r="E25" s="86" t="s">
        <v>12</v>
      </c>
      <c r="F25" s="86">
        <v>14</v>
      </c>
      <c r="G25" s="91" t="s">
        <v>77</v>
      </c>
      <c r="H25" s="85">
        <v>1</v>
      </c>
      <c r="I25" s="85" t="s">
        <v>18</v>
      </c>
      <c r="J25" s="27">
        <v>99155.18</v>
      </c>
      <c r="K25" s="23">
        <f t="shared" si="1"/>
        <v>1652.5863333333332</v>
      </c>
      <c r="L25" s="23">
        <f t="shared" si="2"/>
        <v>1487.3276999999998</v>
      </c>
      <c r="M25" s="23">
        <f t="shared" si="3"/>
        <v>495.77589999999998</v>
      </c>
      <c r="N25" s="23">
        <f t="shared" si="4"/>
        <v>3635.6899333333331</v>
      </c>
      <c r="O25" s="23">
        <f t="shared" si="5"/>
        <v>302.97416111111107</v>
      </c>
      <c r="P25" s="23">
        <f t="shared" si="6"/>
        <v>352.571031285</v>
      </c>
      <c r="Q25" s="23">
        <f t="shared" si="7"/>
        <v>375.87597645293846</v>
      </c>
      <c r="R25" s="23">
        <f t="shared" si="8"/>
        <v>395.19600164261954</v>
      </c>
      <c r="S25" s="23">
        <f t="shared" si="9"/>
        <v>433.49049420178932</v>
      </c>
      <c r="T25" s="23">
        <f t="shared" si="10"/>
        <v>346.79239536143149</v>
      </c>
      <c r="U25" s="23">
        <f>T25*0.8</f>
        <v>277.4339162891452</v>
      </c>
      <c r="V25" s="17">
        <v>183</v>
      </c>
      <c r="W25" s="17">
        <v>25</v>
      </c>
      <c r="X25" s="88">
        <f>V25*45.45%</f>
        <v>83.173500000000004</v>
      </c>
      <c r="Y25" s="92">
        <v>29278</v>
      </c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</row>
    <row r="26" spans="1:114" s="75" customFormat="1">
      <c r="A26" s="17">
        <v>13</v>
      </c>
      <c r="B26" s="85" t="s">
        <v>162</v>
      </c>
      <c r="C26" s="82" t="s">
        <v>10</v>
      </c>
      <c r="D26" s="90" t="s">
        <v>16</v>
      </c>
      <c r="E26" s="86" t="s">
        <v>12</v>
      </c>
      <c r="F26" s="86">
        <v>15</v>
      </c>
      <c r="G26" s="91" t="s">
        <v>78</v>
      </c>
      <c r="H26" s="85">
        <v>1</v>
      </c>
      <c r="I26" s="85" t="s">
        <v>18</v>
      </c>
      <c r="J26" s="27">
        <v>99155.18</v>
      </c>
      <c r="K26" s="23">
        <f t="shared" si="1"/>
        <v>1652.5863333333332</v>
      </c>
      <c r="L26" s="23">
        <f t="shared" si="2"/>
        <v>1487.3276999999998</v>
      </c>
      <c r="M26" s="23">
        <f t="shared" si="3"/>
        <v>495.77589999999998</v>
      </c>
      <c r="N26" s="23">
        <f t="shared" si="4"/>
        <v>3635.6899333333331</v>
      </c>
      <c r="O26" s="23">
        <f>N26/12</f>
        <v>302.97416111111107</v>
      </c>
      <c r="P26" s="23">
        <f t="shared" si="6"/>
        <v>352.571031285</v>
      </c>
      <c r="Q26" s="23">
        <f t="shared" si="7"/>
        <v>375.87597645293846</v>
      </c>
      <c r="R26" s="23">
        <f t="shared" si="8"/>
        <v>395.19600164261954</v>
      </c>
      <c r="S26" s="23">
        <f t="shared" si="9"/>
        <v>433.49049420178932</v>
      </c>
      <c r="T26" s="23">
        <f t="shared" si="10"/>
        <v>346.79239536143149</v>
      </c>
      <c r="U26" s="23">
        <f>T26*0.8</f>
        <v>277.4339162891452</v>
      </c>
      <c r="V26" s="17">
        <v>95</v>
      </c>
      <c r="W26" s="17">
        <v>25</v>
      </c>
      <c r="X26" s="88">
        <f>V26*45.45%</f>
        <v>43.177500000000002</v>
      </c>
      <c r="Y26" s="92">
        <v>27953</v>
      </c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</row>
    <row r="27" spans="1:114">
      <c r="A27" s="17">
        <v>14</v>
      </c>
      <c r="B27" s="85" t="s">
        <v>162</v>
      </c>
      <c r="C27" s="82" t="s">
        <v>10</v>
      </c>
      <c r="D27" s="90" t="s">
        <v>16</v>
      </c>
      <c r="E27" s="86" t="s">
        <v>12</v>
      </c>
      <c r="F27" s="86">
        <v>16</v>
      </c>
      <c r="G27" s="91" t="s">
        <v>177</v>
      </c>
      <c r="H27" s="85">
        <v>1</v>
      </c>
      <c r="I27" s="85" t="s">
        <v>17</v>
      </c>
      <c r="J27" s="27">
        <v>79674.820000000007</v>
      </c>
      <c r="K27" s="23">
        <f t="shared" si="1"/>
        <v>1327.9136666666668</v>
      </c>
      <c r="L27" s="23">
        <f t="shared" si="2"/>
        <v>1195.1223</v>
      </c>
      <c r="M27" s="23">
        <v>0</v>
      </c>
      <c r="N27" s="23">
        <f t="shared" si="4"/>
        <v>2523.0359666666668</v>
      </c>
      <c r="O27" s="23">
        <f>N27/12</f>
        <v>210.25299722222223</v>
      </c>
      <c r="P27" s="23">
        <f t="shared" si="6"/>
        <v>244.67141286750004</v>
      </c>
      <c r="Q27" s="23">
        <f t="shared" si="7"/>
        <v>260.8441932580418</v>
      </c>
      <c r="R27" s="23">
        <f t="shared" si="8"/>
        <v>274.25158479150514</v>
      </c>
      <c r="S27" s="23">
        <f t="shared" si="9"/>
        <v>300.82656335780194</v>
      </c>
      <c r="T27" s="23">
        <f t="shared" si="10"/>
        <v>240.66125068624157</v>
      </c>
      <c r="U27" s="23">
        <f>T27*1</f>
        <v>240.66125068624157</v>
      </c>
      <c r="V27" s="17">
        <v>241</v>
      </c>
      <c r="W27" s="17">
        <v>25</v>
      </c>
      <c r="X27" s="88">
        <f>V27*52.65%</f>
        <v>126.8865</v>
      </c>
      <c r="Y27" s="92">
        <v>37714</v>
      </c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</row>
    <row r="28" spans="1:114" s="75" customFormat="1">
      <c r="A28" s="17">
        <v>15</v>
      </c>
      <c r="B28" s="85" t="s">
        <v>162</v>
      </c>
      <c r="C28" s="82" t="s">
        <v>10</v>
      </c>
      <c r="D28" s="90" t="s">
        <v>16</v>
      </c>
      <c r="E28" s="86">
        <v>1</v>
      </c>
      <c r="F28" s="86">
        <v>17</v>
      </c>
      <c r="G28" s="91" t="s">
        <v>80</v>
      </c>
      <c r="H28" s="85">
        <v>2</v>
      </c>
      <c r="I28" s="85" t="s">
        <v>15</v>
      </c>
      <c r="J28" s="27">
        <v>126379.95</v>
      </c>
      <c r="K28" s="23">
        <f t="shared" si="1"/>
        <v>2106.3325</v>
      </c>
      <c r="L28" s="23">
        <f t="shared" si="2"/>
        <v>1895.6992499999999</v>
      </c>
      <c r="M28" s="23">
        <f t="shared" si="3"/>
        <v>631.89975000000004</v>
      </c>
      <c r="N28" s="23">
        <f t="shared" si="4"/>
        <v>4633.9315000000006</v>
      </c>
      <c r="O28" s="23">
        <f t="shared" ref="O28:O59" si="12">N28/12</f>
        <v>386.16095833333338</v>
      </c>
      <c r="P28" s="23">
        <f t="shared" si="6"/>
        <v>449.37550721250011</v>
      </c>
      <c r="Q28" s="23">
        <f t="shared" si="7"/>
        <v>479.07922823924639</v>
      </c>
      <c r="R28" s="23">
        <f t="shared" si="8"/>
        <v>503.70390057074366</v>
      </c>
      <c r="S28" s="23">
        <f t="shared" si="9"/>
        <v>552.51280853604874</v>
      </c>
      <c r="T28" s="23">
        <f t="shared" si="10"/>
        <v>442.010246828839</v>
      </c>
      <c r="U28" s="23">
        <f>T28*0.9</f>
        <v>397.80922214595512</v>
      </c>
      <c r="V28" s="17">
        <v>398</v>
      </c>
      <c r="W28" s="17">
        <v>25</v>
      </c>
      <c r="X28" s="88">
        <f>V28*45.45%</f>
        <v>180.89100000000002</v>
      </c>
      <c r="Y28" s="92">
        <v>27305</v>
      </c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</row>
    <row r="29" spans="1:114" s="75" customFormat="1">
      <c r="A29" s="17">
        <v>16</v>
      </c>
      <c r="B29" s="85" t="s">
        <v>162</v>
      </c>
      <c r="C29" s="82" t="s">
        <v>10</v>
      </c>
      <c r="D29" s="90" t="s">
        <v>16</v>
      </c>
      <c r="E29" s="86">
        <v>1</v>
      </c>
      <c r="F29" s="86">
        <v>19</v>
      </c>
      <c r="G29" s="91" t="s">
        <v>82</v>
      </c>
      <c r="H29" s="85">
        <v>2</v>
      </c>
      <c r="I29" s="85" t="s">
        <v>13</v>
      </c>
      <c r="J29" s="27">
        <v>126379.95</v>
      </c>
      <c r="K29" s="23">
        <f t="shared" si="1"/>
        <v>2106.3325</v>
      </c>
      <c r="L29" s="23">
        <f t="shared" si="2"/>
        <v>1895.6992499999999</v>
      </c>
      <c r="M29" s="23">
        <f t="shared" si="3"/>
        <v>631.89975000000004</v>
      </c>
      <c r="N29" s="23">
        <f t="shared" si="4"/>
        <v>4633.9315000000006</v>
      </c>
      <c r="O29" s="23">
        <f t="shared" si="12"/>
        <v>386.16095833333338</v>
      </c>
      <c r="P29" s="23">
        <f t="shared" si="6"/>
        <v>449.37550721250011</v>
      </c>
      <c r="Q29" s="23">
        <f t="shared" si="7"/>
        <v>479.07922823924639</v>
      </c>
      <c r="R29" s="23">
        <f t="shared" si="8"/>
        <v>503.70390057074366</v>
      </c>
      <c r="S29" s="23">
        <f t="shared" si="9"/>
        <v>552.51280853604874</v>
      </c>
      <c r="T29" s="23">
        <f t="shared" si="10"/>
        <v>442.010246828839</v>
      </c>
      <c r="U29" s="23">
        <f t="shared" ref="U29:U32" si="13">T29*0.8</f>
        <v>353.60819746307124</v>
      </c>
      <c r="V29" s="17">
        <v>97</v>
      </c>
      <c r="W29" s="17">
        <v>25</v>
      </c>
      <c r="X29" s="88">
        <f t="shared" ref="X29:X48" si="14">V29*45.45%</f>
        <v>44.086500000000001</v>
      </c>
      <c r="Y29" s="89">
        <v>28725</v>
      </c>
    </row>
    <row r="30" spans="1:114">
      <c r="A30" s="17">
        <v>17</v>
      </c>
      <c r="B30" s="85" t="s">
        <v>162</v>
      </c>
      <c r="C30" s="82" t="s">
        <v>10</v>
      </c>
      <c r="D30" s="90" t="s">
        <v>16</v>
      </c>
      <c r="E30" s="86">
        <v>2</v>
      </c>
      <c r="F30" s="86">
        <v>21</v>
      </c>
      <c r="G30" s="91" t="s">
        <v>84</v>
      </c>
      <c r="H30" s="85">
        <v>1</v>
      </c>
      <c r="I30" s="85" t="s">
        <v>19</v>
      </c>
      <c r="J30" s="27">
        <v>99155.18</v>
      </c>
      <c r="K30" s="23">
        <f t="shared" si="1"/>
        <v>1652.5863333333332</v>
      </c>
      <c r="L30" s="23">
        <f t="shared" si="2"/>
        <v>1487.3276999999998</v>
      </c>
      <c r="M30" s="23">
        <f t="shared" si="3"/>
        <v>495.77589999999998</v>
      </c>
      <c r="N30" s="23">
        <f t="shared" si="4"/>
        <v>3635.6899333333331</v>
      </c>
      <c r="O30" s="23">
        <f t="shared" si="12"/>
        <v>302.97416111111107</v>
      </c>
      <c r="P30" s="23">
        <f t="shared" si="6"/>
        <v>352.571031285</v>
      </c>
      <c r="Q30" s="23">
        <f t="shared" si="7"/>
        <v>375.87597645293846</v>
      </c>
      <c r="R30" s="23">
        <f t="shared" si="8"/>
        <v>395.19600164261954</v>
      </c>
      <c r="S30" s="23">
        <f t="shared" si="9"/>
        <v>433.49049420178932</v>
      </c>
      <c r="T30" s="23">
        <f t="shared" si="10"/>
        <v>346.79239536143149</v>
      </c>
      <c r="U30" s="23">
        <f>T30*1</f>
        <v>346.79239536143149</v>
      </c>
      <c r="V30" s="17">
        <v>347</v>
      </c>
      <c r="W30" s="17">
        <v>25</v>
      </c>
      <c r="X30" s="88">
        <f t="shared" si="14"/>
        <v>157.7115</v>
      </c>
      <c r="Y30" s="89">
        <v>30295</v>
      </c>
    </row>
    <row r="31" spans="1:114" s="75" customFormat="1">
      <c r="A31" s="17">
        <v>18</v>
      </c>
      <c r="B31" s="85" t="s">
        <v>162</v>
      </c>
      <c r="C31" s="82" t="s">
        <v>10</v>
      </c>
      <c r="D31" s="90" t="s">
        <v>16</v>
      </c>
      <c r="E31" s="86">
        <v>3</v>
      </c>
      <c r="F31" s="86">
        <v>23</v>
      </c>
      <c r="G31" s="91" t="s">
        <v>156</v>
      </c>
      <c r="H31" s="85">
        <v>2</v>
      </c>
      <c r="I31" s="85" t="s">
        <v>15</v>
      </c>
      <c r="J31" s="27">
        <v>126379.95</v>
      </c>
      <c r="K31" s="23">
        <f t="shared" si="1"/>
        <v>2106.3325</v>
      </c>
      <c r="L31" s="23">
        <f t="shared" si="2"/>
        <v>1895.6992499999999</v>
      </c>
      <c r="M31" s="23">
        <f t="shared" si="3"/>
        <v>631.89975000000004</v>
      </c>
      <c r="N31" s="23">
        <f t="shared" si="4"/>
        <v>4633.9315000000006</v>
      </c>
      <c r="O31" s="23">
        <f t="shared" si="12"/>
        <v>386.16095833333338</v>
      </c>
      <c r="P31" s="23">
        <f t="shared" si="6"/>
        <v>449.37550721250011</v>
      </c>
      <c r="Q31" s="23">
        <f t="shared" si="7"/>
        <v>479.07922823924639</v>
      </c>
      <c r="R31" s="23">
        <f t="shared" si="8"/>
        <v>503.70390057074366</v>
      </c>
      <c r="S31" s="23">
        <f t="shared" si="9"/>
        <v>552.51280853604874</v>
      </c>
      <c r="T31" s="23">
        <f t="shared" si="10"/>
        <v>442.010246828839</v>
      </c>
      <c r="U31" s="23">
        <f t="shared" si="13"/>
        <v>353.60819746307124</v>
      </c>
      <c r="V31" s="17">
        <v>154</v>
      </c>
      <c r="W31" s="17">
        <v>25</v>
      </c>
      <c r="X31" s="88">
        <f t="shared" si="14"/>
        <v>69.993000000000009</v>
      </c>
      <c r="Y31" s="89">
        <v>30098</v>
      </c>
    </row>
    <row r="32" spans="1:114" s="75" customFormat="1">
      <c r="A32" s="17">
        <v>19</v>
      </c>
      <c r="B32" s="85" t="s">
        <v>162</v>
      </c>
      <c r="C32" s="82" t="s">
        <v>10</v>
      </c>
      <c r="D32" s="90" t="s">
        <v>16</v>
      </c>
      <c r="E32" s="86">
        <v>3</v>
      </c>
      <c r="F32" s="86">
        <v>24</v>
      </c>
      <c r="G32" s="91" t="s">
        <v>86</v>
      </c>
      <c r="H32" s="85">
        <v>1</v>
      </c>
      <c r="I32" s="85" t="s">
        <v>19</v>
      </c>
      <c r="J32" s="27">
        <v>99155.18</v>
      </c>
      <c r="K32" s="23">
        <f t="shared" si="1"/>
        <v>1652.5863333333332</v>
      </c>
      <c r="L32" s="23">
        <f t="shared" si="2"/>
        <v>1487.3276999999998</v>
      </c>
      <c r="M32" s="23">
        <f t="shared" si="3"/>
        <v>495.77589999999998</v>
      </c>
      <c r="N32" s="23">
        <f t="shared" si="4"/>
        <v>3635.6899333333331</v>
      </c>
      <c r="O32" s="23">
        <f t="shared" si="12"/>
        <v>302.97416111111107</v>
      </c>
      <c r="P32" s="23">
        <f t="shared" si="6"/>
        <v>352.571031285</v>
      </c>
      <c r="Q32" s="23">
        <f t="shared" si="7"/>
        <v>375.87597645293846</v>
      </c>
      <c r="R32" s="23">
        <f t="shared" si="8"/>
        <v>395.19600164261954</v>
      </c>
      <c r="S32" s="23">
        <f t="shared" si="9"/>
        <v>433.49049420178932</v>
      </c>
      <c r="T32" s="23">
        <f t="shared" si="10"/>
        <v>346.79239536143149</v>
      </c>
      <c r="U32" s="23">
        <f t="shared" si="13"/>
        <v>277.4339162891452</v>
      </c>
      <c r="V32" s="17">
        <v>108</v>
      </c>
      <c r="W32" s="17">
        <v>25</v>
      </c>
      <c r="X32" s="88">
        <f t="shared" si="14"/>
        <v>49.085999999999999</v>
      </c>
      <c r="Y32" s="89">
        <v>28106</v>
      </c>
    </row>
    <row r="33" spans="1:25" s="75" customFormat="1">
      <c r="A33" s="17">
        <v>20</v>
      </c>
      <c r="B33" s="85" t="s">
        <v>162</v>
      </c>
      <c r="C33" s="82" t="s">
        <v>10</v>
      </c>
      <c r="D33" s="90" t="s">
        <v>16</v>
      </c>
      <c r="E33" s="86">
        <v>3</v>
      </c>
      <c r="F33" s="86">
        <v>25</v>
      </c>
      <c r="G33" s="91" t="s">
        <v>87</v>
      </c>
      <c r="H33" s="85">
        <v>2</v>
      </c>
      <c r="I33" s="85" t="s">
        <v>13</v>
      </c>
      <c r="J33" s="27">
        <v>126379.95</v>
      </c>
      <c r="K33" s="23">
        <f t="shared" si="1"/>
        <v>2106.3325</v>
      </c>
      <c r="L33" s="23">
        <f t="shared" si="2"/>
        <v>1895.6992499999999</v>
      </c>
      <c r="M33" s="23">
        <f t="shared" si="3"/>
        <v>631.89975000000004</v>
      </c>
      <c r="N33" s="23">
        <f t="shared" si="4"/>
        <v>4633.9315000000006</v>
      </c>
      <c r="O33" s="23">
        <f t="shared" si="12"/>
        <v>386.16095833333338</v>
      </c>
      <c r="P33" s="23">
        <f t="shared" si="6"/>
        <v>449.37550721250011</v>
      </c>
      <c r="Q33" s="23">
        <f t="shared" si="7"/>
        <v>479.07922823924639</v>
      </c>
      <c r="R33" s="23">
        <f t="shared" si="8"/>
        <v>503.70390057074366</v>
      </c>
      <c r="S33" s="23">
        <f t="shared" si="9"/>
        <v>552.51280853604874</v>
      </c>
      <c r="T33" s="23">
        <f t="shared" si="10"/>
        <v>442.010246828839</v>
      </c>
      <c r="U33" s="23">
        <f>T33*0.9</f>
        <v>397.80922214595512</v>
      </c>
      <c r="V33" s="17">
        <v>398</v>
      </c>
      <c r="W33" s="17">
        <v>25</v>
      </c>
      <c r="X33" s="88">
        <f t="shared" si="14"/>
        <v>180.89100000000002</v>
      </c>
      <c r="Y33" s="89">
        <v>27763</v>
      </c>
    </row>
    <row r="34" spans="1:25" s="75" customFormat="1">
      <c r="A34" s="17">
        <v>21</v>
      </c>
      <c r="B34" s="85" t="s">
        <v>162</v>
      </c>
      <c r="C34" s="82" t="s">
        <v>20</v>
      </c>
      <c r="D34" s="90" t="s">
        <v>11</v>
      </c>
      <c r="E34" s="86" t="s">
        <v>12</v>
      </c>
      <c r="F34" s="86">
        <v>1</v>
      </c>
      <c r="G34" s="91" t="s">
        <v>88</v>
      </c>
      <c r="H34" s="85">
        <v>2</v>
      </c>
      <c r="I34" s="85" t="s">
        <v>13</v>
      </c>
      <c r="J34" s="27">
        <v>126326</v>
      </c>
      <c r="K34" s="23">
        <f t="shared" si="1"/>
        <v>2105.4333333333334</v>
      </c>
      <c r="L34" s="23">
        <f t="shared" si="2"/>
        <v>1894.8899999999999</v>
      </c>
      <c r="M34" s="23">
        <f t="shared" si="3"/>
        <v>631.63</v>
      </c>
      <c r="N34" s="23">
        <f t="shared" si="4"/>
        <v>4631.9533333333329</v>
      </c>
      <c r="O34" s="23">
        <f t="shared" si="12"/>
        <v>385.99611111111108</v>
      </c>
      <c r="P34" s="23">
        <f t="shared" si="6"/>
        <v>449.1836745</v>
      </c>
      <c r="Q34" s="23">
        <f t="shared" si="7"/>
        <v>478.87471538445004</v>
      </c>
      <c r="R34" s="23">
        <f t="shared" si="8"/>
        <v>503.48887575521076</v>
      </c>
      <c r="S34" s="23">
        <f t="shared" si="9"/>
        <v>552.27694781589071</v>
      </c>
      <c r="T34" s="23">
        <f t="shared" si="10"/>
        <v>441.82155825271258</v>
      </c>
      <c r="U34" s="23">
        <f>T34*1</f>
        <v>441.82155825271258</v>
      </c>
      <c r="V34" s="17">
        <v>442</v>
      </c>
      <c r="W34" s="17">
        <v>25</v>
      </c>
      <c r="X34" s="88">
        <f t="shared" si="14"/>
        <v>200.88900000000001</v>
      </c>
      <c r="Y34" s="89">
        <v>27344</v>
      </c>
    </row>
    <row r="35" spans="1:25">
      <c r="A35" s="17">
        <v>22</v>
      </c>
      <c r="B35" s="85" t="s">
        <v>162</v>
      </c>
      <c r="C35" s="82" t="s">
        <v>20</v>
      </c>
      <c r="D35" s="90" t="s">
        <v>11</v>
      </c>
      <c r="E35" s="86" t="s">
        <v>12</v>
      </c>
      <c r="F35" s="86">
        <v>2</v>
      </c>
      <c r="G35" s="91" t="s">
        <v>160</v>
      </c>
      <c r="H35" s="85">
        <v>1</v>
      </c>
      <c r="I35" s="85" t="s">
        <v>14</v>
      </c>
      <c r="J35" s="27">
        <v>99112.98</v>
      </c>
      <c r="K35" s="23">
        <f t="shared" si="1"/>
        <v>1651.883</v>
      </c>
      <c r="L35" s="23">
        <f t="shared" si="2"/>
        <v>1486.6946999999998</v>
      </c>
      <c r="M35" s="23">
        <f t="shared" si="3"/>
        <v>495.56489999999997</v>
      </c>
      <c r="N35" s="23">
        <f t="shared" si="4"/>
        <v>3634.1425999999997</v>
      </c>
      <c r="O35" s="23">
        <f t="shared" si="12"/>
        <v>302.84521666666666</v>
      </c>
      <c r="P35" s="23">
        <f t="shared" si="6"/>
        <v>352.42097863499998</v>
      </c>
      <c r="Q35" s="23">
        <f t="shared" si="7"/>
        <v>375.71600532277347</v>
      </c>
      <c r="R35" s="23">
        <f t="shared" si="8"/>
        <v>395.02780799636406</v>
      </c>
      <c r="S35" s="23">
        <f t="shared" si="9"/>
        <v>433.30600259121172</v>
      </c>
      <c r="T35" s="23">
        <f t="shared" si="10"/>
        <v>346.64480207296941</v>
      </c>
      <c r="U35" s="23">
        <f>T35*1</f>
        <v>346.64480207296941</v>
      </c>
      <c r="V35" s="17">
        <v>357</v>
      </c>
      <c r="W35" s="17">
        <v>25</v>
      </c>
      <c r="X35" s="88">
        <f t="shared" si="14"/>
        <v>162.25650000000002</v>
      </c>
      <c r="Y35" s="89">
        <v>32018</v>
      </c>
    </row>
    <row r="36" spans="1:25" s="75" customFormat="1">
      <c r="A36" s="17">
        <v>23</v>
      </c>
      <c r="B36" s="85" t="s">
        <v>162</v>
      </c>
      <c r="C36" s="82" t="s">
        <v>20</v>
      </c>
      <c r="D36" s="90" t="s">
        <v>11</v>
      </c>
      <c r="E36" s="86" t="s">
        <v>12</v>
      </c>
      <c r="F36" s="86">
        <v>3</v>
      </c>
      <c r="G36" s="91" t="s">
        <v>89</v>
      </c>
      <c r="H36" s="85">
        <v>2</v>
      </c>
      <c r="I36" s="85" t="s">
        <v>15</v>
      </c>
      <c r="J36" s="27">
        <v>126326</v>
      </c>
      <c r="K36" s="23">
        <f t="shared" si="1"/>
        <v>2105.4333333333334</v>
      </c>
      <c r="L36" s="23">
        <f t="shared" si="2"/>
        <v>1894.8899999999999</v>
      </c>
      <c r="M36" s="23">
        <f t="shared" si="3"/>
        <v>631.63</v>
      </c>
      <c r="N36" s="23">
        <f t="shared" si="4"/>
        <v>4631.9533333333329</v>
      </c>
      <c r="O36" s="23">
        <f t="shared" si="12"/>
        <v>385.99611111111108</v>
      </c>
      <c r="P36" s="23">
        <f t="shared" si="6"/>
        <v>449.1836745</v>
      </c>
      <c r="Q36" s="23">
        <f t="shared" si="7"/>
        <v>478.87471538445004</v>
      </c>
      <c r="R36" s="23">
        <f t="shared" si="8"/>
        <v>503.48887575521076</v>
      </c>
      <c r="S36" s="23">
        <f t="shared" si="9"/>
        <v>552.27694781589071</v>
      </c>
      <c r="T36" s="23">
        <f t="shared" si="10"/>
        <v>441.82155825271258</v>
      </c>
      <c r="U36" s="23">
        <f>T36*0.8</f>
        <v>353.45724660217007</v>
      </c>
      <c r="V36" s="17">
        <v>236</v>
      </c>
      <c r="W36" s="17">
        <v>25</v>
      </c>
      <c r="X36" s="88">
        <f t="shared" si="14"/>
        <v>107.262</v>
      </c>
      <c r="Y36" s="89">
        <v>27222</v>
      </c>
    </row>
    <row r="37" spans="1:25" s="75" customFormat="1">
      <c r="A37" s="17">
        <v>24</v>
      </c>
      <c r="B37" s="85" t="s">
        <v>162</v>
      </c>
      <c r="C37" s="82" t="s">
        <v>20</v>
      </c>
      <c r="D37" s="90" t="s">
        <v>11</v>
      </c>
      <c r="E37" s="86">
        <v>1</v>
      </c>
      <c r="F37" s="86">
        <v>4</v>
      </c>
      <c r="G37" s="91" t="s">
        <v>90</v>
      </c>
      <c r="H37" s="85">
        <v>2</v>
      </c>
      <c r="I37" s="85" t="s">
        <v>13</v>
      </c>
      <c r="J37" s="27">
        <v>126326</v>
      </c>
      <c r="K37" s="23">
        <f t="shared" si="1"/>
        <v>2105.4333333333334</v>
      </c>
      <c r="L37" s="23">
        <f t="shared" si="2"/>
        <v>1894.8899999999999</v>
      </c>
      <c r="M37" s="23">
        <f t="shared" si="3"/>
        <v>631.63</v>
      </c>
      <c r="N37" s="23">
        <f t="shared" si="4"/>
        <v>4631.9533333333329</v>
      </c>
      <c r="O37" s="23">
        <f t="shared" si="12"/>
        <v>385.99611111111108</v>
      </c>
      <c r="P37" s="23">
        <f t="shared" si="6"/>
        <v>449.1836745</v>
      </c>
      <c r="Q37" s="23">
        <f t="shared" si="7"/>
        <v>478.87471538445004</v>
      </c>
      <c r="R37" s="23">
        <f t="shared" si="8"/>
        <v>503.48887575521076</v>
      </c>
      <c r="S37" s="23">
        <f t="shared" si="9"/>
        <v>552.27694781589071</v>
      </c>
      <c r="T37" s="23">
        <f t="shared" si="10"/>
        <v>441.82155825271258</v>
      </c>
      <c r="U37" s="23">
        <f>T37*1</f>
        <v>441.82155825271258</v>
      </c>
      <c r="V37" s="17">
        <v>442</v>
      </c>
      <c r="W37" s="17">
        <v>25</v>
      </c>
      <c r="X37" s="88">
        <f t="shared" si="14"/>
        <v>200.88900000000001</v>
      </c>
      <c r="Y37" s="89">
        <v>29844</v>
      </c>
    </row>
    <row r="38" spans="1:25" s="75" customFormat="1">
      <c r="A38" s="17">
        <v>25</v>
      </c>
      <c r="B38" s="85" t="s">
        <v>162</v>
      </c>
      <c r="C38" s="82" t="s">
        <v>20</v>
      </c>
      <c r="D38" s="90" t="s">
        <v>11</v>
      </c>
      <c r="E38" s="86">
        <v>1</v>
      </c>
      <c r="F38" s="86">
        <v>6</v>
      </c>
      <c r="G38" s="91" t="s">
        <v>91</v>
      </c>
      <c r="H38" s="85">
        <v>2</v>
      </c>
      <c r="I38" s="85" t="s">
        <v>15</v>
      </c>
      <c r="J38" s="27">
        <v>126326</v>
      </c>
      <c r="K38" s="23">
        <f t="shared" si="1"/>
        <v>2105.4333333333334</v>
      </c>
      <c r="L38" s="23">
        <f t="shared" si="2"/>
        <v>1894.8899999999999</v>
      </c>
      <c r="M38" s="23">
        <f t="shared" si="3"/>
        <v>631.63</v>
      </c>
      <c r="N38" s="23">
        <f t="shared" si="4"/>
        <v>4631.9533333333329</v>
      </c>
      <c r="O38" s="23">
        <f t="shared" si="12"/>
        <v>385.99611111111108</v>
      </c>
      <c r="P38" s="23">
        <f t="shared" si="6"/>
        <v>449.1836745</v>
      </c>
      <c r="Q38" s="23">
        <f t="shared" si="7"/>
        <v>478.87471538445004</v>
      </c>
      <c r="R38" s="23">
        <f t="shared" si="8"/>
        <v>503.48887575521076</v>
      </c>
      <c r="S38" s="23">
        <f t="shared" si="9"/>
        <v>552.27694781589071</v>
      </c>
      <c r="T38" s="23">
        <f t="shared" si="10"/>
        <v>441.82155825271258</v>
      </c>
      <c r="U38" s="23">
        <f>T38*0.9</f>
        <v>397.63940242744133</v>
      </c>
      <c r="V38" s="17">
        <v>398</v>
      </c>
      <c r="W38" s="17">
        <v>25</v>
      </c>
      <c r="X38" s="88">
        <f t="shared" si="14"/>
        <v>180.89100000000002</v>
      </c>
      <c r="Y38" s="89">
        <v>29257</v>
      </c>
    </row>
    <row r="39" spans="1:25" s="75" customFormat="1">
      <c r="A39" s="17">
        <v>26</v>
      </c>
      <c r="B39" s="85" t="s">
        <v>162</v>
      </c>
      <c r="C39" s="82" t="s">
        <v>20</v>
      </c>
      <c r="D39" s="90" t="s">
        <v>11</v>
      </c>
      <c r="E39" s="86">
        <v>2</v>
      </c>
      <c r="F39" s="86">
        <v>8</v>
      </c>
      <c r="G39" s="91" t="s">
        <v>153</v>
      </c>
      <c r="H39" s="85">
        <v>1</v>
      </c>
      <c r="I39" s="85" t="s">
        <v>14</v>
      </c>
      <c r="J39" s="27">
        <v>99112.98</v>
      </c>
      <c r="K39" s="23">
        <f t="shared" si="1"/>
        <v>1651.883</v>
      </c>
      <c r="L39" s="23">
        <f t="shared" si="2"/>
        <v>1486.6946999999998</v>
      </c>
      <c r="M39" s="23">
        <f t="shared" si="3"/>
        <v>495.56489999999997</v>
      </c>
      <c r="N39" s="23">
        <f t="shared" si="4"/>
        <v>3634.1425999999997</v>
      </c>
      <c r="O39" s="23">
        <f t="shared" si="12"/>
        <v>302.84521666666666</v>
      </c>
      <c r="P39" s="23">
        <f t="shared" si="6"/>
        <v>352.42097863499998</v>
      </c>
      <c r="Q39" s="23">
        <f t="shared" si="7"/>
        <v>375.71600532277347</v>
      </c>
      <c r="R39" s="23">
        <f t="shared" si="8"/>
        <v>395.02780799636406</v>
      </c>
      <c r="S39" s="23">
        <f t="shared" si="9"/>
        <v>433.30600259121172</v>
      </c>
      <c r="T39" s="23">
        <f t="shared" si="10"/>
        <v>346.64480207296941</v>
      </c>
      <c r="U39" s="23">
        <f>T39*0.9</f>
        <v>311.98032186567247</v>
      </c>
      <c r="V39" s="17">
        <v>312</v>
      </c>
      <c r="W39" s="17">
        <v>25</v>
      </c>
      <c r="X39" s="88">
        <f t="shared" si="14"/>
        <v>141.804</v>
      </c>
      <c r="Y39" s="89">
        <v>31350</v>
      </c>
    </row>
    <row r="40" spans="1:25" s="75" customFormat="1">
      <c r="A40" s="17">
        <v>27</v>
      </c>
      <c r="B40" s="85" t="s">
        <v>162</v>
      </c>
      <c r="C40" s="82" t="s">
        <v>20</v>
      </c>
      <c r="D40" s="90" t="s">
        <v>11</v>
      </c>
      <c r="E40" s="86">
        <v>2</v>
      </c>
      <c r="F40" s="86">
        <v>9</v>
      </c>
      <c r="G40" s="91" t="s">
        <v>169</v>
      </c>
      <c r="H40" s="85">
        <v>2</v>
      </c>
      <c r="I40" s="85">
        <v>83.71</v>
      </c>
      <c r="J40" s="27">
        <v>126326</v>
      </c>
      <c r="K40" s="23">
        <f t="shared" si="1"/>
        <v>2105.4333333333334</v>
      </c>
      <c r="L40" s="23">
        <f t="shared" si="2"/>
        <v>1894.8899999999999</v>
      </c>
      <c r="M40" s="23">
        <f t="shared" si="3"/>
        <v>631.63</v>
      </c>
      <c r="N40" s="23">
        <f t="shared" si="4"/>
        <v>4631.9533333333329</v>
      </c>
      <c r="O40" s="23">
        <f t="shared" si="12"/>
        <v>385.99611111111108</v>
      </c>
      <c r="P40" s="23">
        <f t="shared" si="6"/>
        <v>449.1836745</v>
      </c>
      <c r="Q40" s="23">
        <f t="shared" si="7"/>
        <v>478.87471538445004</v>
      </c>
      <c r="R40" s="23">
        <f t="shared" si="8"/>
        <v>503.48887575521076</v>
      </c>
      <c r="S40" s="23">
        <f t="shared" si="9"/>
        <v>552.27694781589071</v>
      </c>
      <c r="T40" s="23">
        <f t="shared" si="10"/>
        <v>441.82155825271258</v>
      </c>
      <c r="U40" s="23">
        <f>T40*0.8</f>
        <v>353.45724660217007</v>
      </c>
      <c r="V40" s="17">
        <v>192</v>
      </c>
      <c r="W40" s="17">
        <v>25</v>
      </c>
      <c r="X40" s="88">
        <f t="shared" si="14"/>
        <v>87.26400000000001</v>
      </c>
      <c r="Y40" s="89">
        <v>30070</v>
      </c>
    </row>
    <row r="41" spans="1:25">
      <c r="A41" s="17">
        <v>28</v>
      </c>
      <c r="B41" s="85" t="s">
        <v>162</v>
      </c>
      <c r="C41" s="82" t="s">
        <v>20</v>
      </c>
      <c r="D41" s="90" t="s">
        <v>11</v>
      </c>
      <c r="E41" s="86">
        <v>3</v>
      </c>
      <c r="F41" s="86">
        <v>11</v>
      </c>
      <c r="G41" s="91" t="s">
        <v>154</v>
      </c>
      <c r="H41" s="85">
        <v>1</v>
      </c>
      <c r="I41" s="85" t="s">
        <v>14</v>
      </c>
      <c r="J41" s="27">
        <v>99112.98</v>
      </c>
      <c r="K41" s="23">
        <f t="shared" si="1"/>
        <v>1651.883</v>
      </c>
      <c r="L41" s="23">
        <f t="shared" si="2"/>
        <v>1486.6946999999998</v>
      </c>
      <c r="M41" s="23">
        <f t="shared" si="3"/>
        <v>495.56489999999997</v>
      </c>
      <c r="N41" s="23">
        <f t="shared" si="4"/>
        <v>3634.1425999999997</v>
      </c>
      <c r="O41" s="23">
        <f t="shared" si="12"/>
        <v>302.84521666666666</v>
      </c>
      <c r="P41" s="23">
        <f t="shared" si="6"/>
        <v>352.42097863499998</v>
      </c>
      <c r="Q41" s="23">
        <f t="shared" si="7"/>
        <v>375.71600532277347</v>
      </c>
      <c r="R41" s="23">
        <f t="shared" si="8"/>
        <v>395.02780799636406</v>
      </c>
      <c r="S41" s="23">
        <f t="shared" si="9"/>
        <v>433.30600259121172</v>
      </c>
      <c r="T41" s="23">
        <f t="shared" si="10"/>
        <v>346.64480207296941</v>
      </c>
      <c r="U41" s="23">
        <f>T41*1</f>
        <v>346.64480207296941</v>
      </c>
      <c r="V41" s="17">
        <v>347</v>
      </c>
      <c r="W41" s="17">
        <v>25</v>
      </c>
      <c r="X41" s="88">
        <f t="shared" si="14"/>
        <v>157.7115</v>
      </c>
      <c r="Y41" s="89">
        <v>30895</v>
      </c>
    </row>
    <row r="42" spans="1:25" s="75" customFormat="1">
      <c r="A42" s="17">
        <v>29</v>
      </c>
      <c r="B42" s="85" t="s">
        <v>162</v>
      </c>
      <c r="C42" s="82" t="s">
        <v>20</v>
      </c>
      <c r="D42" s="90" t="s">
        <v>11</v>
      </c>
      <c r="E42" s="86">
        <v>3</v>
      </c>
      <c r="F42" s="86">
        <v>12</v>
      </c>
      <c r="G42" s="87" t="s">
        <v>94</v>
      </c>
      <c r="H42" s="85">
        <v>2</v>
      </c>
      <c r="I42" s="85" t="s">
        <v>15</v>
      </c>
      <c r="J42" s="27">
        <v>126326</v>
      </c>
      <c r="K42" s="23">
        <f t="shared" si="1"/>
        <v>2105.4333333333334</v>
      </c>
      <c r="L42" s="23">
        <f t="shared" si="2"/>
        <v>1894.8899999999999</v>
      </c>
      <c r="M42" s="23">
        <f t="shared" si="3"/>
        <v>631.63</v>
      </c>
      <c r="N42" s="23">
        <f t="shared" si="4"/>
        <v>4631.9533333333329</v>
      </c>
      <c r="O42" s="23">
        <f t="shared" si="12"/>
        <v>385.99611111111108</v>
      </c>
      <c r="P42" s="23">
        <f t="shared" si="6"/>
        <v>449.1836745</v>
      </c>
      <c r="Q42" s="23">
        <f t="shared" si="7"/>
        <v>478.87471538445004</v>
      </c>
      <c r="R42" s="23">
        <f t="shared" si="8"/>
        <v>503.48887575521076</v>
      </c>
      <c r="S42" s="23">
        <f t="shared" si="9"/>
        <v>552.27694781589071</v>
      </c>
      <c r="T42" s="23">
        <f t="shared" si="10"/>
        <v>441.82155825271258</v>
      </c>
      <c r="U42" s="23">
        <f>T42*0.8</f>
        <v>353.45724660217007</v>
      </c>
      <c r="V42" s="17">
        <v>233</v>
      </c>
      <c r="W42" s="17">
        <v>25</v>
      </c>
      <c r="X42" s="88">
        <f t="shared" si="14"/>
        <v>105.8985</v>
      </c>
      <c r="Y42" s="89">
        <v>27628</v>
      </c>
    </row>
    <row r="43" spans="1:25">
      <c r="A43" s="17">
        <v>30</v>
      </c>
      <c r="B43" s="85" t="s">
        <v>162</v>
      </c>
      <c r="C43" s="82" t="s">
        <v>20</v>
      </c>
      <c r="D43" s="90" t="s">
        <v>16</v>
      </c>
      <c r="E43" s="86" t="s">
        <v>12</v>
      </c>
      <c r="F43" s="86">
        <v>14</v>
      </c>
      <c r="G43" s="87" t="s">
        <v>95</v>
      </c>
      <c r="H43" s="85">
        <v>1</v>
      </c>
      <c r="I43" s="85" t="s">
        <v>18</v>
      </c>
      <c r="J43" s="27">
        <v>99112.98</v>
      </c>
      <c r="K43" s="23">
        <f t="shared" si="1"/>
        <v>1651.883</v>
      </c>
      <c r="L43" s="23">
        <f t="shared" si="2"/>
        <v>1486.6946999999998</v>
      </c>
      <c r="M43" s="23">
        <f t="shared" si="3"/>
        <v>495.56489999999997</v>
      </c>
      <c r="N43" s="23">
        <f t="shared" si="4"/>
        <v>3634.1425999999997</v>
      </c>
      <c r="O43" s="23">
        <f t="shared" si="12"/>
        <v>302.84521666666666</v>
      </c>
      <c r="P43" s="23">
        <f t="shared" si="6"/>
        <v>352.42097863499998</v>
      </c>
      <c r="Q43" s="23">
        <f t="shared" si="7"/>
        <v>375.71600532277347</v>
      </c>
      <c r="R43" s="23">
        <f t="shared" si="8"/>
        <v>395.02780799636406</v>
      </c>
      <c r="S43" s="23">
        <f t="shared" si="9"/>
        <v>433.30600259121172</v>
      </c>
      <c r="T43" s="23">
        <f t="shared" si="10"/>
        <v>346.64480207296941</v>
      </c>
      <c r="U43" s="23">
        <f>T43*1</f>
        <v>346.64480207296941</v>
      </c>
      <c r="V43" s="17">
        <v>347</v>
      </c>
      <c r="W43" s="17">
        <v>25</v>
      </c>
      <c r="X43" s="88">
        <f t="shared" si="14"/>
        <v>157.7115</v>
      </c>
      <c r="Y43" s="89">
        <v>27869</v>
      </c>
    </row>
    <row r="44" spans="1:25">
      <c r="A44" s="17">
        <v>31</v>
      </c>
      <c r="B44" s="85" t="s">
        <v>162</v>
      </c>
      <c r="C44" s="82" t="s">
        <v>20</v>
      </c>
      <c r="D44" s="90" t="s">
        <v>16</v>
      </c>
      <c r="E44" s="86" t="s">
        <v>12</v>
      </c>
      <c r="F44" s="86">
        <v>16</v>
      </c>
      <c r="G44" s="87" t="s">
        <v>150</v>
      </c>
      <c r="H44" s="85">
        <v>1</v>
      </c>
      <c r="I44" s="85" t="s">
        <v>17</v>
      </c>
      <c r="J44" s="27">
        <v>79641.009999999995</v>
      </c>
      <c r="K44" s="23">
        <f t="shared" si="1"/>
        <v>1327.3501666666666</v>
      </c>
      <c r="L44" s="23">
        <f t="shared" si="2"/>
        <v>1194.6151499999999</v>
      </c>
      <c r="M44" s="23">
        <f t="shared" si="3"/>
        <v>398.20504999999997</v>
      </c>
      <c r="N44" s="23">
        <f t="shared" si="4"/>
        <v>2920.1703666666667</v>
      </c>
      <c r="O44" s="23">
        <f t="shared" si="12"/>
        <v>243.34753055555555</v>
      </c>
      <c r="P44" s="23">
        <f t="shared" si="6"/>
        <v>283.18352130750003</v>
      </c>
      <c r="Q44" s="23">
        <f t="shared" si="7"/>
        <v>301.9019520659258</v>
      </c>
      <c r="R44" s="23">
        <f t="shared" si="8"/>
        <v>317.41971240211438</v>
      </c>
      <c r="S44" s="23">
        <f t="shared" si="9"/>
        <v>348.17768253387925</v>
      </c>
      <c r="T44" s="23">
        <f t="shared" si="10"/>
        <v>278.5421460271034</v>
      </c>
      <c r="U44" s="23">
        <f>T44*1</f>
        <v>278.5421460271034</v>
      </c>
      <c r="V44" s="17">
        <v>279</v>
      </c>
      <c r="W44" s="17">
        <v>25</v>
      </c>
      <c r="X44" s="88">
        <f t="shared" si="14"/>
        <v>126.80550000000001</v>
      </c>
      <c r="Y44" s="89">
        <v>26583</v>
      </c>
    </row>
    <row r="45" spans="1:25" s="75" customFormat="1">
      <c r="A45" s="17">
        <v>32</v>
      </c>
      <c r="B45" s="85" t="s">
        <v>162</v>
      </c>
      <c r="C45" s="82" t="s">
        <v>20</v>
      </c>
      <c r="D45" s="90" t="s">
        <v>16</v>
      </c>
      <c r="E45" s="86">
        <v>1</v>
      </c>
      <c r="F45" s="86">
        <v>17</v>
      </c>
      <c r="G45" s="91" t="s">
        <v>98</v>
      </c>
      <c r="H45" s="85">
        <v>2</v>
      </c>
      <c r="I45" s="85" t="s">
        <v>15</v>
      </c>
      <c r="J45" s="27">
        <v>126326</v>
      </c>
      <c r="K45" s="23">
        <f t="shared" si="1"/>
        <v>2105.4333333333334</v>
      </c>
      <c r="L45" s="23">
        <f t="shared" si="2"/>
        <v>1894.8899999999999</v>
      </c>
      <c r="M45" s="23">
        <f t="shared" si="3"/>
        <v>631.63</v>
      </c>
      <c r="N45" s="23">
        <f t="shared" si="4"/>
        <v>4631.9533333333329</v>
      </c>
      <c r="O45" s="23">
        <f t="shared" si="12"/>
        <v>385.99611111111108</v>
      </c>
      <c r="P45" s="23">
        <f t="shared" si="6"/>
        <v>449.1836745</v>
      </c>
      <c r="Q45" s="23">
        <f t="shared" si="7"/>
        <v>478.87471538445004</v>
      </c>
      <c r="R45" s="23">
        <f t="shared" si="8"/>
        <v>503.48887575521076</v>
      </c>
      <c r="S45" s="23">
        <f t="shared" si="9"/>
        <v>552.27694781589071</v>
      </c>
      <c r="T45" s="23">
        <f t="shared" si="10"/>
        <v>441.82155825271258</v>
      </c>
      <c r="U45" s="23">
        <f>T45*0.8</f>
        <v>353.45724660217007</v>
      </c>
      <c r="V45" s="17">
        <v>97</v>
      </c>
      <c r="W45" s="17">
        <v>25</v>
      </c>
      <c r="X45" s="88">
        <f t="shared" si="14"/>
        <v>44.086500000000001</v>
      </c>
      <c r="Y45" s="89">
        <v>29534</v>
      </c>
    </row>
    <row r="46" spans="1:25" s="75" customFormat="1">
      <c r="A46" s="17">
        <v>33</v>
      </c>
      <c r="B46" s="85" t="s">
        <v>162</v>
      </c>
      <c r="C46" s="82" t="s">
        <v>20</v>
      </c>
      <c r="D46" s="90" t="s">
        <v>16</v>
      </c>
      <c r="E46" s="86">
        <v>3</v>
      </c>
      <c r="F46" s="86">
        <v>24</v>
      </c>
      <c r="G46" s="91" t="s">
        <v>103</v>
      </c>
      <c r="H46" s="85">
        <v>1</v>
      </c>
      <c r="I46" s="85" t="s">
        <v>19</v>
      </c>
      <c r="J46" s="27">
        <v>99112.98</v>
      </c>
      <c r="K46" s="23">
        <f t="shared" si="1"/>
        <v>1651.883</v>
      </c>
      <c r="L46" s="23">
        <f t="shared" si="2"/>
        <v>1486.6946999999998</v>
      </c>
      <c r="M46" s="23">
        <f t="shared" si="3"/>
        <v>495.56489999999997</v>
      </c>
      <c r="N46" s="23">
        <f t="shared" si="4"/>
        <v>3634.1425999999997</v>
      </c>
      <c r="O46" s="23">
        <f t="shared" si="12"/>
        <v>302.84521666666666</v>
      </c>
      <c r="P46" s="23">
        <f t="shared" si="6"/>
        <v>352.42097863499998</v>
      </c>
      <c r="Q46" s="23">
        <f t="shared" si="7"/>
        <v>375.71600532277347</v>
      </c>
      <c r="R46" s="23">
        <f t="shared" si="8"/>
        <v>395.02780799636406</v>
      </c>
      <c r="S46" s="23">
        <f t="shared" si="9"/>
        <v>433.30600259121172</v>
      </c>
      <c r="T46" s="23">
        <f t="shared" si="10"/>
        <v>346.64480207296941</v>
      </c>
      <c r="U46" s="23">
        <f>T46*0.8</f>
        <v>277.31584165837552</v>
      </c>
      <c r="V46" s="17">
        <v>170</v>
      </c>
      <c r="W46" s="17">
        <v>25</v>
      </c>
      <c r="X46" s="88">
        <f t="shared" si="14"/>
        <v>77.265000000000001</v>
      </c>
      <c r="Y46" s="89">
        <v>28554</v>
      </c>
    </row>
    <row r="47" spans="1:25" s="75" customFormat="1">
      <c r="A47" s="17">
        <v>34</v>
      </c>
      <c r="B47" s="85" t="s">
        <v>162</v>
      </c>
      <c r="C47" s="82" t="s">
        <v>20</v>
      </c>
      <c r="D47" s="90" t="s">
        <v>16</v>
      </c>
      <c r="E47" s="86">
        <v>3</v>
      </c>
      <c r="F47" s="86">
        <v>25</v>
      </c>
      <c r="G47" s="91" t="s">
        <v>104</v>
      </c>
      <c r="H47" s="85">
        <v>2</v>
      </c>
      <c r="I47" s="85" t="s">
        <v>13</v>
      </c>
      <c r="J47" s="27">
        <v>126326</v>
      </c>
      <c r="K47" s="23">
        <f t="shared" si="1"/>
        <v>2105.4333333333334</v>
      </c>
      <c r="L47" s="23">
        <f t="shared" si="2"/>
        <v>1894.8899999999999</v>
      </c>
      <c r="M47" s="23">
        <f t="shared" si="3"/>
        <v>631.63</v>
      </c>
      <c r="N47" s="23">
        <f t="shared" si="4"/>
        <v>4631.9533333333329</v>
      </c>
      <c r="O47" s="23">
        <f t="shared" si="12"/>
        <v>385.99611111111108</v>
      </c>
      <c r="P47" s="23">
        <f t="shared" si="6"/>
        <v>449.1836745</v>
      </c>
      <c r="Q47" s="23">
        <f t="shared" si="7"/>
        <v>478.87471538445004</v>
      </c>
      <c r="R47" s="23">
        <f t="shared" si="8"/>
        <v>503.48887575521076</v>
      </c>
      <c r="S47" s="23">
        <f t="shared" si="9"/>
        <v>552.27694781589071</v>
      </c>
      <c r="T47" s="23">
        <f t="shared" si="10"/>
        <v>441.82155825271258</v>
      </c>
      <c r="U47" s="23">
        <f>T47*0.9</f>
        <v>397.63940242744133</v>
      </c>
      <c r="V47" s="17">
        <v>398</v>
      </c>
      <c r="W47" s="17">
        <v>25</v>
      </c>
      <c r="X47" s="88">
        <f t="shared" si="14"/>
        <v>180.89100000000002</v>
      </c>
      <c r="Y47" s="89">
        <v>26878</v>
      </c>
    </row>
    <row r="48" spans="1:25" s="78" customFormat="1">
      <c r="A48" s="17">
        <v>35</v>
      </c>
      <c r="B48" s="85" t="s">
        <v>163</v>
      </c>
      <c r="C48" s="93">
        <v>16</v>
      </c>
      <c r="D48" s="90" t="s">
        <v>11</v>
      </c>
      <c r="E48" s="86" t="s">
        <v>12</v>
      </c>
      <c r="F48" s="86">
        <v>1</v>
      </c>
      <c r="G48" s="91" t="s">
        <v>117</v>
      </c>
      <c r="H48" s="85">
        <v>2</v>
      </c>
      <c r="I48" s="85">
        <v>85.29</v>
      </c>
      <c r="J48" s="94">
        <v>135795.88</v>
      </c>
      <c r="K48" s="88">
        <f t="shared" si="1"/>
        <v>2263.2646666666669</v>
      </c>
      <c r="L48" s="88">
        <f t="shared" si="2"/>
        <v>2036.9382000000001</v>
      </c>
      <c r="M48" s="88">
        <f t="shared" si="3"/>
        <v>678.97940000000006</v>
      </c>
      <c r="N48" s="88">
        <f t="shared" si="4"/>
        <v>4979.1822666666667</v>
      </c>
      <c r="O48" s="88">
        <f t="shared" si="12"/>
        <v>414.93185555555556</v>
      </c>
      <c r="P48" s="88">
        <f t="shared" si="6"/>
        <v>482.85620030999996</v>
      </c>
      <c r="Q48" s="88">
        <f t="shared" si="7"/>
        <v>514.77299515049094</v>
      </c>
      <c r="R48" s="88">
        <f t="shared" si="8"/>
        <v>541.23232710122613</v>
      </c>
      <c r="S48" s="23">
        <f t="shared" si="9"/>
        <v>593.67773959733495</v>
      </c>
      <c r="T48" s="23">
        <f t="shared" si="10"/>
        <v>474.94219167786798</v>
      </c>
      <c r="U48" s="88">
        <f>T48*0.9</f>
        <v>427.44797251008117</v>
      </c>
      <c r="V48" s="82">
        <v>427</v>
      </c>
      <c r="W48" s="82">
        <v>25</v>
      </c>
      <c r="X48" s="88">
        <f t="shared" si="14"/>
        <v>194.07150000000001</v>
      </c>
      <c r="Y48" s="95">
        <v>25210</v>
      </c>
    </row>
    <row r="49" spans="1:25" s="75" customFormat="1">
      <c r="A49" s="17">
        <v>36</v>
      </c>
      <c r="B49" s="85" t="s">
        <v>163</v>
      </c>
      <c r="C49" s="93">
        <v>16</v>
      </c>
      <c r="D49" s="90" t="s">
        <v>11</v>
      </c>
      <c r="E49" s="86" t="s">
        <v>12</v>
      </c>
      <c r="F49" s="86">
        <v>2</v>
      </c>
      <c r="G49" s="91" t="s">
        <v>188</v>
      </c>
      <c r="H49" s="85">
        <v>1</v>
      </c>
      <c r="I49" s="85">
        <v>58.35</v>
      </c>
      <c r="J49" s="27">
        <v>97001.89</v>
      </c>
      <c r="K49" s="23">
        <f t="shared" si="1"/>
        <v>1616.6981666666666</v>
      </c>
      <c r="L49" s="23">
        <f t="shared" si="2"/>
        <v>1455.02835</v>
      </c>
      <c r="M49" s="23">
        <f t="shared" si="3"/>
        <v>485.00945000000002</v>
      </c>
      <c r="N49" s="23">
        <f t="shared" si="4"/>
        <v>3556.7359666666666</v>
      </c>
      <c r="O49" s="23">
        <f t="shared" si="12"/>
        <v>296.39466388888889</v>
      </c>
      <c r="P49" s="23">
        <f t="shared" si="6"/>
        <v>344.91447036750003</v>
      </c>
      <c r="Q49" s="23">
        <f t="shared" si="7"/>
        <v>367.71331685879181</v>
      </c>
      <c r="R49" s="23">
        <f t="shared" si="8"/>
        <v>386.61378134533368</v>
      </c>
      <c r="S49" s="23">
        <f t="shared" si="9"/>
        <v>424.07665675769647</v>
      </c>
      <c r="T49" s="23">
        <f t="shared" si="10"/>
        <v>339.2613254061572</v>
      </c>
      <c r="U49" s="23">
        <f>T49*0.8</f>
        <v>271.40906032492575</v>
      </c>
      <c r="V49" s="17">
        <v>0</v>
      </c>
      <c r="W49" s="17">
        <v>0</v>
      </c>
      <c r="X49" s="88">
        <v>0</v>
      </c>
      <c r="Y49" s="89">
        <v>30718</v>
      </c>
    </row>
    <row r="50" spans="1:25" s="75" customFormat="1">
      <c r="A50" s="17">
        <v>37</v>
      </c>
      <c r="B50" s="85" t="s">
        <v>163</v>
      </c>
      <c r="C50" s="93">
        <v>16</v>
      </c>
      <c r="D50" s="90" t="s">
        <v>11</v>
      </c>
      <c r="E50" s="86" t="s">
        <v>12</v>
      </c>
      <c r="F50" s="86">
        <v>3</v>
      </c>
      <c r="G50" s="91" t="s">
        <v>119</v>
      </c>
      <c r="H50" s="85">
        <v>2</v>
      </c>
      <c r="I50" s="85">
        <v>85.29</v>
      </c>
      <c r="J50" s="27">
        <v>135795.88</v>
      </c>
      <c r="K50" s="23">
        <f t="shared" si="1"/>
        <v>2263.2646666666669</v>
      </c>
      <c r="L50" s="23">
        <f t="shared" si="2"/>
        <v>2036.9382000000001</v>
      </c>
      <c r="M50" s="23">
        <f t="shared" si="3"/>
        <v>678.97940000000006</v>
      </c>
      <c r="N50" s="23">
        <f t="shared" si="4"/>
        <v>4979.1822666666667</v>
      </c>
      <c r="O50" s="23">
        <f t="shared" si="12"/>
        <v>414.93185555555556</v>
      </c>
      <c r="P50" s="23">
        <f t="shared" si="6"/>
        <v>482.85620030999996</v>
      </c>
      <c r="Q50" s="23">
        <f t="shared" si="7"/>
        <v>514.77299515049094</v>
      </c>
      <c r="R50" s="23">
        <f t="shared" si="8"/>
        <v>541.23232710122613</v>
      </c>
      <c r="S50" s="23">
        <f t="shared" si="9"/>
        <v>593.67773959733495</v>
      </c>
      <c r="T50" s="23">
        <f t="shared" si="10"/>
        <v>474.94219167786798</v>
      </c>
      <c r="U50" s="23">
        <f>T50*1</f>
        <v>474.94219167786798</v>
      </c>
      <c r="V50" s="17">
        <v>0</v>
      </c>
      <c r="W50" s="17">
        <v>25</v>
      </c>
      <c r="X50" s="88">
        <f t="shared" ref="X50:X55" si="15">V50*45.45%</f>
        <v>0</v>
      </c>
      <c r="Y50" s="89">
        <v>28495</v>
      </c>
    </row>
    <row r="51" spans="1:25" s="77" customFormat="1">
      <c r="A51" s="17">
        <v>38</v>
      </c>
      <c r="B51" s="85" t="s">
        <v>163</v>
      </c>
      <c r="C51" s="93">
        <v>16</v>
      </c>
      <c r="D51" s="90" t="s">
        <v>11</v>
      </c>
      <c r="E51" s="86">
        <v>1</v>
      </c>
      <c r="F51" s="86">
        <v>4</v>
      </c>
      <c r="G51" s="91" t="s">
        <v>120</v>
      </c>
      <c r="H51" s="85">
        <v>2</v>
      </c>
      <c r="I51" s="85">
        <v>85.29</v>
      </c>
      <c r="J51" s="27">
        <v>135795.88</v>
      </c>
      <c r="K51" s="23">
        <f t="shared" si="1"/>
        <v>2263.2646666666669</v>
      </c>
      <c r="L51" s="23">
        <f t="shared" si="2"/>
        <v>2036.9382000000001</v>
      </c>
      <c r="M51" s="23">
        <f t="shared" si="3"/>
        <v>678.97940000000006</v>
      </c>
      <c r="N51" s="23">
        <f t="shared" si="4"/>
        <v>4979.1822666666667</v>
      </c>
      <c r="O51" s="23">
        <f t="shared" si="12"/>
        <v>414.93185555555556</v>
      </c>
      <c r="P51" s="23">
        <f t="shared" si="6"/>
        <v>482.85620030999996</v>
      </c>
      <c r="Q51" s="23">
        <f t="shared" si="7"/>
        <v>514.77299515049094</v>
      </c>
      <c r="R51" s="23">
        <f t="shared" si="8"/>
        <v>541.23232710122613</v>
      </c>
      <c r="S51" s="23">
        <f t="shared" si="9"/>
        <v>593.67773959733495</v>
      </c>
      <c r="T51" s="23">
        <f t="shared" si="10"/>
        <v>474.94219167786798</v>
      </c>
      <c r="U51" s="23">
        <f>T51*1</f>
        <v>474.94219167786798</v>
      </c>
      <c r="V51" s="17">
        <v>475</v>
      </c>
      <c r="W51" s="17">
        <v>25</v>
      </c>
      <c r="X51" s="88">
        <f t="shared" si="15"/>
        <v>215.88750000000002</v>
      </c>
      <c r="Y51" s="89">
        <v>29651</v>
      </c>
    </row>
    <row r="52" spans="1:25" s="75" customFormat="1">
      <c r="A52" s="17">
        <v>39</v>
      </c>
      <c r="B52" s="85" t="s">
        <v>163</v>
      </c>
      <c r="C52" s="93">
        <v>16</v>
      </c>
      <c r="D52" s="90" t="s">
        <v>11</v>
      </c>
      <c r="E52" s="86">
        <v>1</v>
      </c>
      <c r="F52" s="86">
        <v>5</v>
      </c>
      <c r="G52" s="91" t="s">
        <v>121</v>
      </c>
      <c r="H52" s="85">
        <v>1</v>
      </c>
      <c r="I52" s="85">
        <v>58.35</v>
      </c>
      <c r="J52" s="27">
        <v>97001.89</v>
      </c>
      <c r="K52" s="23">
        <f t="shared" si="1"/>
        <v>1616.6981666666666</v>
      </c>
      <c r="L52" s="23">
        <f t="shared" si="2"/>
        <v>1455.02835</v>
      </c>
      <c r="M52" s="23">
        <f t="shared" si="3"/>
        <v>485.00945000000002</v>
      </c>
      <c r="N52" s="23">
        <f t="shared" si="4"/>
        <v>3556.7359666666666</v>
      </c>
      <c r="O52" s="23">
        <f t="shared" si="12"/>
        <v>296.39466388888889</v>
      </c>
      <c r="P52" s="23">
        <f t="shared" si="6"/>
        <v>344.91447036750003</v>
      </c>
      <c r="Q52" s="23">
        <f t="shared" si="7"/>
        <v>367.71331685879181</v>
      </c>
      <c r="R52" s="23">
        <f t="shared" si="8"/>
        <v>386.61378134533368</v>
      </c>
      <c r="S52" s="23">
        <f t="shared" si="9"/>
        <v>424.07665675769647</v>
      </c>
      <c r="T52" s="23">
        <f t="shared" si="10"/>
        <v>339.2613254061572</v>
      </c>
      <c r="U52" s="23">
        <f>T52*0.8</f>
        <v>271.40906032492575</v>
      </c>
      <c r="V52" s="17">
        <v>129</v>
      </c>
      <c r="W52" s="17">
        <v>25</v>
      </c>
      <c r="X52" s="88">
        <f t="shared" si="15"/>
        <v>58.630500000000005</v>
      </c>
      <c r="Y52" s="89">
        <v>29786</v>
      </c>
    </row>
    <row r="53" spans="1:25">
      <c r="A53" s="17">
        <v>40</v>
      </c>
      <c r="B53" s="85" t="s">
        <v>163</v>
      </c>
      <c r="C53" s="93">
        <v>16</v>
      </c>
      <c r="D53" s="90" t="s">
        <v>11</v>
      </c>
      <c r="E53" s="86">
        <v>1</v>
      </c>
      <c r="F53" s="86">
        <v>6</v>
      </c>
      <c r="G53" s="91" t="s">
        <v>122</v>
      </c>
      <c r="H53" s="85">
        <v>2</v>
      </c>
      <c r="I53" s="85">
        <v>85.29</v>
      </c>
      <c r="J53" s="27">
        <v>135795.88</v>
      </c>
      <c r="K53" s="23">
        <f t="shared" si="1"/>
        <v>2263.2646666666669</v>
      </c>
      <c r="L53" s="23">
        <f t="shared" si="2"/>
        <v>2036.9382000000001</v>
      </c>
      <c r="M53" s="23">
        <f t="shared" si="3"/>
        <v>678.97940000000006</v>
      </c>
      <c r="N53" s="23">
        <f t="shared" si="4"/>
        <v>4979.1822666666667</v>
      </c>
      <c r="O53" s="23">
        <f t="shared" si="12"/>
        <v>414.93185555555556</v>
      </c>
      <c r="P53" s="23">
        <f t="shared" si="6"/>
        <v>482.85620030999996</v>
      </c>
      <c r="Q53" s="23">
        <f t="shared" si="7"/>
        <v>514.77299515049094</v>
      </c>
      <c r="R53" s="23">
        <f t="shared" si="8"/>
        <v>541.23232710122613</v>
      </c>
      <c r="S53" s="23">
        <f t="shared" si="9"/>
        <v>593.67773959733495</v>
      </c>
      <c r="T53" s="23">
        <f t="shared" si="10"/>
        <v>474.94219167786798</v>
      </c>
      <c r="U53" s="23">
        <f>T53*1</f>
        <v>474.94219167786798</v>
      </c>
      <c r="V53" s="17">
        <v>0</v>
      </c>
      <c r="W53" s="17">
        <v>0</v>
      </c>
      <c r="X53" s="88">
        <f t="shared" si="15"/>
        <v>0</v>
      </c>
      <c r="Y53" s="89">
        <v>28760</v>
      </c>
    </row>
    <row r="54" spans="1:25">
      <c r="A54" s="17">
        <v>41</v>
      </c>
      <c r="B54" s="85" t="s">
        <v>163</v>
      </c>
      <c r="C54" s="93">
        <v>16</v>
      </c>
      <c r="D54" s="90" t="s">
        <v>11</v>
      </c>
      <c r="E54" s="86">
        <v>2</v>
      </c>
      <c r="F54" s="86">
        <v>7</v>
      </c>
      <c r="G54" s="91" t="s">
        <v>123</v>
      </c>
      <c r="H54" s="85">
        <v>2</v>
      </c>
      <c r="I54" s="85">
        <v>85.29</v>
      </c>
      <c r="J54" s="27">
        <v>135795.88</v>
      </c>
      <c r="K54" s="23">
        <f t="shared" si="1"/>
        <v>2263.2646666666669</v>
      </c>
      <c r="L54" s="23">
        <f t="shared" si="2"/>
        <v>2036.9382000000001</v>
      </c>
      <c r="M54" s="23">
        <f t="shared" si="3"/>
        <v>678.97940000000006</v>
      </c>
      <c r="N54" s="23">
        <f t="shared" si="4"/>
        <v>4979.1822666666667</v>
      </c>
      <c r="O54" s="23">
        <f t="shared" si="12"/>
        <v>414.93185555555556</v>
      </c>
      <c r="P54" s="23">
        <f t="shared" si="6"/>
        <v>482.85620030999996</v>
      </c>
      <c r="Q54" s="23">
        <f t="shared" si="7"/>
        <v>514.77299515049094</v>
      </c>
      <c r="R54" s="23">
        <f t="shared" si="8"/>
        <v>541.23232710122613</v>
      </c>
      <c r="S54" s="23">
        <f t="shared" si="9"/>
        <v>593.67773959733495</v>
      </c>
      <c r="T54" s="23">
        <f t="shared" si="10"/>
        <v>474.94219167786798</v>
      </c>
      <c r="U54" s="23">
        <f>T54*1</f>
        <v>474.94219167786798</v>
      </c>
      <c r="V54" s="17">
        <v>475</v>
      </c>
      <c r="W54" s="17">
        <v>25</v>
      </c>
      <c r="X54" s="88">
        <f t="shared" si="15"/>
        <v>215.88750000000002</v>
      </c>
      <c r="Y54" s="89">
        <v>30274</v>
      </c>
    </row>
    <row r="55" spans="1:25" s="75" customFormat="1">
      <c r="A55" s="17">
        <v>42</v>
      </c>
      <c r="B55" s="85" t="s">
        <v>163</v>
      </c>
      <c r="C55" s="93">
        <v>16</v>
      </c>
      <c r="D55" s="90" t="s">
        <v>11</v>
      </c>
      <c r="E55" s="86">
        <v>2</v>
      </c>
      <c r="F55" s="86">
        <v>8</v>
      </c>
      <c r="G55" s="91" t="s">
        <v>124</v>
      </c>
      <c r="H55" s="85">
        <v>1</v>
      </c>
      <c r="I55" s="85">
        <v>58.35</v>
      </c>
      <c r="J55" s="27">
        <v>97001.89</v>
      </c>
      <c r="K55" s="23">
        <f t="shared" si="1"/>
        <v>1616.6981666666666</v>
      </c>
      <c r="L55" s="23">
        <f t="shared" si="2"/>
        <v>1455.02835</v>
      </c>
      <c r="M55" s="23">
        <f t="shared" si="3"/>
        <v>485.00945000000002</v>
      </c>
      <c r="N55" s="23">
        <f t="shared" si="4"/>
        <v>3556.7359666666666</v>
      </c>
      <c r="O55" s="23">
        <f t="shared" si="12"/>
        <v>296.39466388888889</v>
      </c>
      <c r="P55" s="23">
        <f t="shared" si="6"/>
        <v>344.91447036750003</v>
      </c>
      <c r="Q55" s="23">
        <f t="shared" si="7"/>
        <v>367.71331685879181</v>
      </c>
      <c r="R55" s="23">
        <f t="shared" si="8"/>
        <v>386.61378134533368</v>
      </c>
      <c r="S55" s="23">
        <f t="shared" si="9"/>
        <v>424.07665675769647</v>
      </c>
      <c r="T55" s="23">
        <f t="shared" si="10"/>
        <v>339.2613254061572</v>
      </c>
      <c r="U55" s="23">
        <f>T55*0.8</f>
        <v>271.40906032492575</v>
      </c>
      <c r="V55" s="17">
        <v>240</v>
      </c>
      <c r="W55" s="17">
        <v>25</v>
      </c>
      <c r="X55" s="88">
        <f t="shared" si="15"/>
        <v>109.08</v>
      </c>
      <c r="Y55" s="89">
        <v>29000</v>
      </c>
    </row>
    <row r="56" spans="1:25" s="75" customFormat="1">
      <c r="A56" s="17">
        <v>43</v>
      </c>
      <c r="B56" s="85" t="s">
        <v>163</v>
      </c>
      <c r="C56" s="93">
        <v>16</v>
      </c>
      <c r="D56" s="90" t="s">
        <v>11</v>
      </c>
      <c r="E56" s="86">
        <v>3</v>
      </c>
      <c r="F56" s="86">
        <v>10</v>
      </c>
      <c r="G56" s="91" t="s">
        <v>126</v>
      </c>
      <c r="H56" s="85">
        <v>2</v>
      </c>
      <c r="I56" s="85">
        <v>85.29</v>
      </c>
      <c r="J56" s="27">
        <v>135795.88</v>
      </c>
      <c r="K56" s="23">
        <f t="shared" si="1"/>
        <v>2263.2646666666669</v>
      </c>
      <c r="L56" s="23">
        <f t="shared" si="2"/>
        <v>2036.9382000000001</v>
      </c>
      <c r="M56" s="23">
        <f t="shared" si="3"/>
        <v>678.97940000000006</v>
      </c>
      <c r="N56" s="23">
        <f t="shared" si="4"/>
        <v>4979.1822666666667</v>
      </c>
      <c r="O56" s="23">
        <f t="shared" si="12"/>
        <v>414.93185555555556</v>
      </c>
      <c r="P56" s="23">
        <f t="shared" si="6"/>
        <v>482.85620030999996</v>
      </c>
      <c r="Q56" s="23">
        <f t="shared" si="7"/>
        <v>514.77299515049094</v>
      </c>
      <c r="R56" s="23">
        <f t="shared" si="8"/>
        <v>541.23232710122613</v>
      </c>
      <c r="S56" s="23">
        <f t="shared" si="9"/>
        <v>593.67773959733495</v>
      </c>
      <c r="T56" s="23">
        <f t="shared" si="10"/>
        <v>474.94219167786798</v>
      </c>
      <c r="U56" s="23">
        <f>T56*0.9</f>
        <v>427.44797251008117</v>
      </c>
      <c r="V56" s="17">
        <v>427</v>
      </c>
      <c r="W56" s="17">
        <v>25</v>
      </c>
      <c r="X56" s="88">
        <f>V56*45.45%</f>
        <v>194.07150000000001</v>
      </c>
      <c r="Y56" s="89">
        <v>28081</v>
      </c>
    </row>
    <row r="57" spans="1:25" s="75" customFormat="1">
      <c r="A57" s="17">
        <v>44</v>
      </c>
      <c r="B57" s="85" t="s">
        <v>163</v>
      </c>
      <c r="C57" s="93">
        <v>16</v>
      </c>
      <c r="D57" s="90" t="s">
        <v>11</v>
      </c>
      <c r="E57" s="86">
        <v>3</v>
      </c>
      <c r="F57" s="86">
        <v>11</v>
      </c>
      <c r="G57" s="87" t="s">
        <v>127</v>
      </c>
      <c r="H57" s="85">
        <v>1</v>
      </c>
      <c r="I57" s="85">
        <v>58.35</v>
      </c>
      <c r="J57" s="27">
        <v>97001.89</v>
      </c>
      <c r="K57" s="23">
        <f t="shared" si="1"/>
        <v>1616.6981666666666</v>
      </c>
      <c r="L57" s="23">
        <f t="shared" si="2"/>
        <v>1455.02835</v>
      </c>
      <c r="M57" s="23">
        <f t="shared" si="3"/>
        <v>485.00945000000002</v>
      </c>
      <c r="N57" s="23">
        <f t="shared" si="4"/>
        <v>3556.7359666666666</v>
      </c>
      <c r="O57" s="23">
        <f t="shared" si="12"/>
        <v>296.39466388888889</v>
      </c>
      <c r="P57" s="23">
        <f t="shared" si="6"/>
        <v>344.91447036750003</v>
      </c>
      <c r="Q57" s="23">
        <f t="shared" si="7"/>
        <v>367.71331685879181</v>
      </c>
      <c r="R57" s="23">
        <f t="shared" si="8"/>
        <v>386.61378134533368</v>
      </c>
      <c r="S57" s="23">
        <f t="shared" si="9"/>
        <v>424.07665675769647</v>
      </c>
      <c r="T57" s="23">
        <f t="shared" si="10"/>
        <v>339.2613254061572</v>
      </c>
      <c r="U57" s="23">
        <f>T57*0.8</f>
        <v>271.40906032492575</v>
      </c>
      <c r="V57" s="17">
        <v>194</v>
      </c>
      <c r="W57" s="17">
        <v>25</v>
      </c>
      <c r="X57" s="88">
        <f>V57*45.45%</f>
        <v>88.173000000000002</v>
      </c>
      <c r="Y57" s="89">
        <v>29361</v>
      </c>
    </row>
    <row r="58" spans="1:25" s="75" customFormat="1">
      <c r="A58" s="17">
        <v>45</v>
      </c>
      <c r="B58" s="85" t="s">
        <v>163</v>
      </c>
      <c r="C58" s="93">
        <v>16</v>
      </c>
      <c r="D58" s="90" t="s">
        <v>11</v>
      </c>
      <c r="E58" s="86">
        <v>3</v>
      </c>
      <c r="F58" s="86">
        <v>12</v>
      </c>
      <c r="G58" s="87" t="s">
        <v>128</v>
      </c>
      <c r="H58" s="85">
        <v>2</v>
      </c>
      <c r="I58" s="85">
        <v>85.29</v>
      </c>
      <c r="J58" s="27">
        <v>135795.88</v>
      </c>
      <c r="K58" s="23">
        <f t="shared" si="1"/>
        <v>2263.2646666666669</v>
      </c>
      <c r="L58" s="23">
        <f t="shared" si="2"/>
        <v>2036.9382000000001</v>
      </c>
      <c r="M58" s="23">
        <f t="shared" si="3"/>
        <v>678.97940000000006</v>
      </c>
      <c r="N58" s="23">
        <f t="shared" si="4"/>
        <v>4979.1822666666667</v>
      </c>
      <c r="O58" s="23">
        <f t="shared" si="12"/>
        <v>414.93185555555556</v>
      </c>
      <c r="P58" s="23">
        <f t="shared" si="6"/>
        <v>482.85620030999996</v>
      </c>
      <c r="Q58" s="23">
        <f t="shared" si="7"/>
        <v>514.77299515049094</v>
      </c>
      <c r="R58" s="23">
        <f t="shared" si="8"/>
        <v>541.23232710122613</v>
      </c>
      <c r="S58" s="23">
        <f t="shared" si="9"/>
        <v>593.67773959733495</v>
      </c>
      <c r="T58" s="23">
        <f t="shared" si="10"/>
        <v>474.94219167786798</v>
      </c>
      <c r="U58" s="23">
        <f>T58*0.9</f>
        <v>427.44797251008117</v>
      </c>
      <c r="V58" s="17">
        <v>427</v>
      </c>
      <c r="W58" s="17">
        <v>25</v>
      </c>
      <c r="X58" s="88">
        <f>V58*45.45%</f>
        <v>194.07150000000001</v>
      </c>
      <c r="Y58" s="89">
        <v>28273</v>
      </c>
    </row>
    <row r="59" spans="1:25" s="75" customFormat="1">
      <c r="A59" s="17">
        <v>46</v>
      </c>
      <c r="B59" s="85" t="s">
        <v>163</v>
      </c>
      <c r="C59" s="93">
        <v>16</v>
      </c>
      <c r="D59" s="90" t="s">
        <v>16</v>
      </c>
      <c r="E59" s="86" t="s">
        <v>12</v>
      </c>
      <c r="F59" s="86">
        <v>13</v>
      </c>
      <c r="G59" s="87" t="s">
        <v>129</v>
      </c>
      <c r="H59" s="85">
        <v>2</v>
      </c>
      <c r="I59" s="85">
        <v>85.29</v>
      </c>
      <c r="J59" s="27">
        <v>135795.88</v>
      </c>
      <c r="K59" s="23">
        <f t="shared" si="1"/>
        <v>2263.2646666666669</v>
      </c>
      <c r="L59" s="23">
        <f t="shared" si="2"/>
        <v>2036.9382000000001</v>
      </c>
      <c r="M59" s="23">
        <f t="shared" si="3"/>
        <v>678.97940000000006</v>
      </c>
      <c r="N59" s="23">
        <f t="shared" si="4"/>
        <v>4979.1822666666667</v>
      </c>
      <c r="O59" s="23">
        <f t="shared" si="12"/>
        <v>414.93185555555556</v>
      </c>
      <c r="P59" s="23">
        <f t="shared" si="6"/>
        <v>482.85620030999996</v>
      </c>
      <c r="Q59" s="23">
        <f t="shared" si="7"/>
        <v>514.77299515049094</v>
      </c>
      <c r="R59" s="23">
        <f t="shared" si="8"/>
        <v>541.23232710122613</v>
      </c>
      <c r="S59" s="23">
        <f t="shared" si="9"/>
        <v>593.67773959733495</v>
      </c>
      <c r="T59" s="23">
        <f t="shared" si="10"/>
        <v>474.94219167786798</v>
      </c>
      <c r="U59" s="23">
        <f>T59*0.8</f>
        <v>379.95375334229442</v>
      </c>
      <c r="V59" s="17">
        <v>216</v>
      </c>
      <c r="W59" s="17">
        <v>25</v>
      </c>
      <c r="X59" s="88">
        <f>V59*45.45%</f>
        <v>98.171999999999997</v>
      </c>
      <c r="Y59" s="89">
        <v>29324</v>
      </c>
    </row>
    <row r="60" spans="1:25" s="75" customFormat="1">
      <c r="A60" s="17">
        <v>47</v>
      </c>
      <c r="B60" s="85" t="s">
        <v>163</v>
      </c>
      <c r="C60" s="93">
        <v>16</v>
      </c>
      <c r="D60" s="90" t="s">
        <v>16</v>
      </c>
      <c r="E60" s="86" t="s">
        <v>12</v>
      </c>
      <c r="F60" s="86">
        <v>14</v>
      </c>
      <c r="G60" s="87" t="s">
        <v>130</v>
      </c>
      <c r="H60" s="85">
        <v>1</v>
      </c>
      <c r="I60" s="85">
        <v>58.35</v>
      </c>
      <c r="J60" s="27">
        <v>97001.89</v>
      </c>
      <c r="K60" s="23">
        <f t="shared" si="1"/>
        <v>1616.6981666666666</v>
      </c>
      <c r="L60" s="23">
        <f t="shared" si="2"/>
        <v>1455.02835</v>
      </c>
      <c r="M60" s="23">
        <f t="shared" si="3"/>
        <v>485.00945000000002</v>
      </c>
      <c r="N60" s="23">
        <f t="shared" si="4"/>
        <v>3556.7359666666666</v>
      </c>
      <c r="O60" s="23">
        <f>N60/12</f>
        <v>296.39466388888889</v>
      </c>
      <c r="P60" s="23">
        <f t="shared" si="6"/>
        <v>344.91447036750003</v>
      </c>
      <c r="Q60" s="23">
        <f t="shared" si="7"/>
        <v>367.71331685879181</v>
      </c>
      <c r="R60" s="23">
        <f t="shared" si="8"/>
        <v>386.61378134533368</v>
      </c>
      <c r="S60" s="23">
        <f t="shared" si="9"/>
        <v>424.07665675769647</v>
      </c>
      <c r="T60" s="23">
        <f t="shared" si="10"/>
        <v>339.2613254061572</v>
      </c>
      <c r="U60" s="23">
        <f>T60*0.9</f>
        <v>305.3351928655415</v>
      </c>
      <c r="V60" s="17">
        <v>305</v>
      </c>
      <c r="W60" s="17">
        <v>25</v>
      </c>
      <c r="X60" s="88">
        <f>V60*45.45%</f>
        <v>138.6225</v>
      </c>
      <c r="Y60" s="89">
        <v>28417</v>
      </c>
    </row>
    <row r="61" spans="1:25" s="75" customFormat="1">
      <c r="A61" s="17">
        <v>48</v>
      </c>
      <c r="B61" s="85" t="s">
        <v>163</v>
      </c>
      <c r="C61" s="93">
        <v>16</v>
      </c>
      <c r="D61" s="90" t="s">
        <v>16</v>
      </c>
      <c r="E61" s="86" t="s">
        <v>12</v>
      </c>
      <c r="F61" s="86">
        <v>15</v>
      </c>
      <c r="G61" s="87" t="s">
        <v>131</v>
      </c>
      <c r="H61" s="85">
        <v>2</v>
      </c>
      <c r="I61" s="85">
        <v>85.29</v>
      </c>
      <c r="J61" s="27">
        <v>135795.88</v>
      </c>
      <c r="K61" s="23">
        <f t="shared" si="1"/>
        <v>2263.2646666666669</v>
      </c>
      <c r="L61" s="23">
        <f t="shared" si="2"/>
        <v>2036.9382000000001</v>
      </c>
      <c r="M61" s="23">
        <f t="shared" si="3"/>
        <v>678.97940000000006</v>
      </c>
      <c r="N61" s="23">
        <f t="shared" si="4"/>
        <v>4979.1822666666667</v>
      </c>
      <c r="O61" s="23">
        <f t="shared" ref="O61:O74" si="16">N61/12</f>
        <v>414.93185555555556</v>
      </c>
      <c r="P61" s="23">
        <f t="shared" si="6"/>
        <v>482.85620030999996</v>
      </c>
      <c r="Q61" s="23">
        <f t="shared" si="7"/>
        <v>514.77299515049094</v>
      </c>
      <c r="R61" s="23">
        <f t="shared" si="8"/>
        <v>541.23232710122613</v>
      </c>
      <c r="S61" s="23">
        <f t="shared" si="9"/>
        <v>593.67773959733495</v>
      </c>
      <c r="T61" s="23">
        <f t="shared" si="10"/>
        <v>474.94219167786798</v>
      </c>
      <c r="U61" s="23">
        <f>T61*0.9</f>
        <v>427.44797251008117</v>
      </c>
      <c r="V61" s="17">
        <v>0</v>
      </c>
      <c r="W61" s="17">
        <v>0</v>
      </c>
      <c r="X61" s="88">
        <v>0</v>
      </c>
      <c r="Y61" s="89">
        <v>28456</v>
      </c>
    </row>
    <row r="62" spans="1:25">
      <c r="A62" s="17">
        <v>49</v>
      </c>
      <c r="B62" s="85" t="s">
        <v>163</v>
      </c>
      <c r="C62" s="93">
        <v>16</v>
      </c>
      <c r="D62" s="90" t="s">
        <v>16</v>
      </c>
      <c r="E62" s="86">
        <v>1</v>
      </c>
      <c r="F62" s="86">
        <v>16</v>
      </c>
      <c r="G62" s="87" t="s">
        <v>132</v>
      </c>
      <c r="H62" s="85">
        <v>2</v>
      </c>
      <c r="I62" s="85">
        <v>85.29</v>
      </c>
      <c r="J62" s="27">
        <v>135795.88</v>
      </c>
      <c r="K62" s="23">
        <f t="shared" si="1"/>
        <v>2263.2646666666669</v>
      </c>
      <c r="L62" s="23">
        <f t="shared" si="2"/>
        <v>2036.9382000000001</v>
      </c>
      <c r="M62" s="23">
        <f t="shared" si="3"/>
        <v>678.97940000000006</v>
      </c>
      <c r="N62" s="23">
        <f t="shared" si="4"/>
        <v>4979.1822666666667</v>
      </c>
      <c r="O62" s="23">
        <f t="shared" si="16"/>
        <v>414.93185555555556</v>
      </c>
      <c r="P62" s="23">
        <f t="shared" si="6"/>
        <v>482.85620030999996</v>
      </c>
      <c r="Q62" s="23">
        <f t="shared" si="7"/>
        <v>514.77299515049094</v>
      </c>
      <c r="R62" s="23">
        <f t="shared" si="8"/>
        <v>541.23232710122613</v>
      </c>
      <c r="S62" s="23">
        <f t="shared" si="9"/>
        <v>593.67773959733495</v>
      </c>
      <c r="T62" s="23">
        <f t="shared" si="10"/>
        <v>474.94219167786798</v>
      </c>
      <c r="U62" s="23">
        <f>T62*1</f>
        <v>474.94219167786798</v>
      </c>
      <c r="V62" s="17">
        <v>475</v>
      </c>
      <c r="W62" s="17">
        <v>25</v>
      </c>
      <c r="X62" s="88">
        <f t="shared" ref="X62:X67" si="17">V62*45.45%</f>
        <v>215.88750000000002</v>
      </c>
      <c r="Y62" s="89">
        <v>29149</v>
      </c>
    </row>
    <row r="63" spans="1:25" s="75" customFormat="1">
      <c r="A63" s="17">
        <v>50</v>
      </c>
      <c r="B63" s="85" t="s">
        <v>163</v>
      </c>
      <c r="C63" s="93">
        <v>16</v>
      </c>
      <c r="D63" s="90" t="s">
        <v>16</v>
      </c>
      <c r="E63" s="86">
        <v>1</v>
      </c>
      <c r="F63" s="86">
        <v>17</v>
      </c>
      <c r="G63" s="87" t="s">
        <v>133</v>
      </c>
      <c r="H63" s="85">
        <v>1</v>
      </c>
      <c r="I63" s="85">
        <v>58.35</v>
      </c>
      <c r="J63" s="27">
        <v>97001.89</v>
      </c>
      <c r="K63" s="23">
        <f t="shared" si="1"/>
        <v>1616.6981666666666</v>
      </c>
      <c r="L63" s="23">
        <f t="shared" si="2"/>
        <v>1455.02835</v>
      </c>
      <c r="M63" s="23">
        <f t="shared" si="3"/>
        <v>485.00945000000002</v>
      </c>
      <c r="N63" s="23">
        <f t="shared" si="4"/>
        <v>3556.7359666666666</v>
      </c>
      <c r="O63" s="23">
        <f t="shared" si="16"/>
        <v>296.39466388888889</v>
      </c>
      <c r="P63" s="23">
        <f t="shared" si="6"/>
        <v>344.91447036750003</v>
      </c>
      <c r="Q63" s="23">
        <f t="shared" si="7"/>
        <v>367.71331685879181</v>
      </c>
      <c r="R63" s="23">
        <f t="shared" si="8"/>
        <v>386.61378134533368</v>
      </c>
      <c r="S63" s="23">
        <f t="shared" si="9"/>
        <v>424.07665675769647</v>
      </c>
      <c r="T63" s="23">
        <f t="shared" si="10"/>
        <v>339.2613254061572</v>
      </c>
      <c r="U63" s="23">
        <f>T63*0.8</f>
        <v>271.40906032492575</v>
      </c>
      <c r="V63" s="17">
        <v>147</v>
      </c>
      <c r="W63" s="17">
        <v>25</v>
      </c>
      <c r="X63" s="88">
        <f t="shared" si="17"/>
        <v>66.811499999999995</v>
      </c>
      <c r="Y63" s="89">
        <v>30635</v>
      </c>
    </row>
    <row r="64" spans="1:25" s="75" customFormat="1">
      <c r="A64" s="17">
        <v>51</v>
      </c>
      <c r="B64" s="85" t="s">
        <v>163</v>
      </c>
      <c r="C64" s="93">
        <v>16</v>
      </c>
      <c r="D64" s="90" t="s">
        <v>16</v>
      </c>
      <c r="E64" s="86">
        <v>1</v>
      </c>
      <c r="F64" s="86">
        <v>18</v>
      </c>
      <c r="G64" s="87" t="s">
        <v>134</v>
      </c>
      <c r="H64" s="85">
        <v>2</v>
      </c>
      <c r="I64" s="85">
        <v>85.29</v>
      </c>
      <c r="J64" s="27">
        <v>135795.88</v>
      </c>
      <c r="K64" s="23">
        <f t="shared" si="1"/>
        <v>2263.2646666666669</v>
      </c>
      <c r="L64" s="23">
        <f t="shared" si="2"/>
        <v>2036.9382000000001</v>
      </c>
      <c r="M64" s="23">
        <f t="shared" si="3"/>
        <v>678.97940000000006</v>
      </c>
      <c r="N64" s="23">
        <f t="shared" si="4"/>
        <v>4979.1822666666667</v>
      </c>
      <c r="O64" s="23">
        <f t="shared" si="16"/>
        <v>414.93185555555556</v>
      </c>
      <c r="P64" s="23">
        <f t="shared" si="6"/>
        <v>482.85620030999996</v>
      </c>
      <c r="Q64" s="23">
        <f t="shared" si="7"/>
        <v>514.77299515049094</v>
      </c>
      <c r="R64" s="23">
        <f t="shared" si="8"/>
        <v>541.23232710122613</v>
      </c>
      <c r="S64" s="23">
        <f t="shared" si="9"/>
        <v>593.67773959733495</v>
      </c>
      <c r="T64" s="23">
        <f t="shared" si="10"/>
        <v>474.94219167786798</v>
      </c>
      <c r="U64" s="23">
        <f>T64*0.8</f>
        <v>379.95375334229442</v>
      </c>
      <c r="V64" s="17">
        <v>117</v>
      </c>
      <c r="W64" s="17">
        <v>25</v>
      </c>
      <c r="X64" s="88">
        <f t="shared" si="17"/>
        <v>53.176500000000004</v>
      </c>
      <c r="Y64" s="89">
        <v>29694</v>
      </c>
    </row>
    <row r="65" spans="1:25" s="75" customFormat="1">
      <c r="A65" s="17">
        <v>52</v>
      </c>
      <c r="B65" s="85" t="s">
        <v>163</v>
      </c>
      <c r="C65" s="93">
        <v>16</v>
      </c>
      <c r="D65" s="90" t="s">
        <v>16</v>
      </c>
      <c r="E65" s="86">
        <v>2</v>
      </c>
      <c r="F65" s="86">
        <v>19</v>
      </c>
      <c r="G65" s="87" t="s">
        <v>135</v>
      </c>
      <c r="H65" s="85">
        <v>2</v>
      </c>
      <c r="I65" s="85">
        <v>85.29</v>
      </c>
      <c r="J65" s="27">
        <v>135795.88</v>
      </c>
      <c r="K65" s="23">
        <f t="shared" si="1"/>
        <v>2263.2646666666669</v>
      </c>
      <c r="L65" s="23">
        <f t="shared" si="2"/>
        <v>2036.9382000000001</v>
      </c>
      <c r="M65" s="23">
        <f t="shared" si="3"/>
        <v>678.97940000000006</v>
      </c>
      <c r="N65" s="23">
        <f t="shared" si="4"/>
        <v>4979.1822666666667</v>
      </c>
      <c r="O65" s="23">
        <f t="shared" si="16"/>
        <v>414.93185555555556</v>
      </c>
      <c r="P65" s="23">
        <f t="shared" si="6"/>
        <v>482.85620030999996</v>
      </c>
      <c r="Q65" s="23">
        <f t="shared" si="7"/>
        <v>514.77299515049094</v>
      </c>
      <c r="R65" s="23">
        <f t="shared" si="8"/>
        <v>541.23232710122613</v>
      </c>
      <c r="S65" s="23">
        <f t="shared" si="9"/>
        <v>593.67773959733495</v>
      </c>
      <c r="T65" s="23">
        <f t="shared" si="10"/>
        <v>474.94219167786798</v>
      </c>
      <c r="U65" s="23">
        <f>T65*0.9</f>
        <v>427.44797251008117</v>
      </c>
      <c r="V65" s="17">
        <v>427</v>
      </c>
      <c r="W65" s="17">
        <v>25</v>
      </c>
      <c r="X65" s="88">
        <f t="shared" si="17"/>
        <v>194.07150000000001</v>
      </c>
      <c r="Y65" s="89">
        <v>29540</v>
      </c>
    </row>
    <row r="66" spans="1:25" s="75" customFormat="1">
      <c r="A66" s="17">
        <v>53</v>
      </c>
      <c r="B66" s="85" t="s">
        <v>163</v>
      </c>
      <c r="C66" s="93">
        <v>16</v>
      </c>
      <c r="D66" s="90" t="s">
        <v>16</v>
      </c>
      <c r="E66" s="86">
        <v>2</v>
      </c>
      <c r="F66" s="86">
        <v>21</v>
      </c>
      <c r="G66" s="91" t="s">
        <v>137</v>
      </c>
      <c r="H66" s="85">
        <v>2</v>
      </c>
      <c r="I66" s="85">
        <v>85.29</v>
      </c>
      <c r="J66" s="27">
        <v>135795.88</v>
      </c>
      <c r="K66" s="23">
        <f t="shared" si="1"/>
        <v>2263.2646666666669</v>
      </c>
      <c r="L66" s="23">
        <f t="shared" si="2"/>
        <v>2036.9382000000001</v>
      </c>
      <c r="M66" s="23">
        <f t="shared" si="3"/>
        <v>678.97940000000006</v>
      </c>
      <c r="N66" s="23">
        <f t="shared" si="4"/>
        <v>4979.1822666666667</v>
      </c>
      <c r="O66" s="23">
        <f t="shared" si="16"/>
        <v>414.93185555555556</v>
      </c>
      <c r="P66" s="23">
        <f t="shared" si="6"/>
        <v>482.85620030999996</v>
      </c>
      <c r="Q66" s="23">
        <f t="shared" si="7"/>
        <v>514.77299515049094</v>
      </c>
      <c r="R66" s="23">
        <f t="shared" si="8"/>
        <v>541.23232710122613</v>
      </c>
      <c r="S66" s="23">
        <f t="shared" si="9"/>
        <v>593.67773959733495</v>
      </c>
      <c r="T66" s="23">
        <f t="shared" si="10"/>
        <v>474.94219167786798</v>
      </c>
      <c r="U66" s="23">
        <f>T66*0.9</f>
        <v>427.44797251008117</v>
      </c>
      <c r="V66" s="17">
        <v>427</v>
      </c>
      <c r="W66" s="17">
        <v>25</v>
      </c>
      <c r="X66" s="88">
        <f t="shared" si="17"/>
        <v>194.07150000000001</v>
      </c>
      <c r="Y66" s="89">
        <v>28334</v>
      </c>
    </row>
    <row r="67" spans="1:25" s="75" customFormat="1">
      <c r="A67" s="17">
        <v>54</v>
      </c>
      <c r="B67" s="85" t="s">
        <v>163</v>
      </c>
      <c r="C67" s="93">
        <v>16</v>
      </c>
      <c r="D67" s="90" t="s">
        <v>16</v>
      </c>
      <c r="E67" s="86">
        <v>3</v>
      </c>
      <c r="F67" s="86">
        <v>22</v>
      </c>
      <c r="G67" s="87" t="s">
        <v>138</v>
      </c>
      <c r="H67" s="85">
        <v>2</v>
      </c>
      <c r="I67" s="85">
        <v>85.29</v>
      </c>
      <c r="J67" s="27">
        <v>135795.88</v>
      </c>
      <c r="K67" s="23">
        <f t="shared" si="1"/>
        <v>2263.2646666666669</v>
      </c>
      <c r="L67" s="23">
        <f t="shared" si="2"/>
        <v>2036.9382000000001</v>
      </c>
      <c r="M67" s="23">
        <f t="shared" si="3"/>
        <v>678.97940000000006</v>
      </c>
      <c r="N67" s="23">
        <f t="shared" si="4"/>
        <v>4979.1822666666667</v>
      </c>
      <c r="O67" s="23">
        <f t="shared" si="16"/>
        <v>414.93185555555556</v>
      </c>
      <c r="P67" s="23">
        <f t="shared" si="6"/>
        <v>482.85620030999996</v>
      </c>
      <c r="Q67" s="23">
        <f t="shared" si="7"/>
        <v>514.77299515049094</v>
      </c>
      <c r="R67" s="23">
        <f t="shared" si="8"/>
        <v>541.23232710122613</v>
      </c>
      <c r="S67" s="23">
        <f t="shared" si="9"/>
        <v>593.67773959733495</v>
      </c>
      <c r="T67" s="23">
        <f t="shared" si="10"/>
        <v>474.94219167786798</v>
      </c>
      <c r="U67" s="23">
        <f>T67*0.9</f>
        <v>427.44797251008117</v>
      </c>
      <c r="V67" s="17">
        <v>427</v>
      </c>
      <c r="W67" s="17">
        <v>25</v>
      </c>
      <c r="X67" s="88">
        <f t="shared" si="17"/>
        <v>194.07150000000001</v>
      </c>
      <c r="Y67" s="89">
        <v>28481</v>
      </c>
    </row>
    <row r="68" spans="1:25" s="75" customFormat="1">
      <c r="A68" s="17">
        <v>55</v>
      </c>
      <c r="B68" s="85" t="s">
        <v>163</v>
      </c>
      <c r="C68" s="93">
        <v>16</v>
      </c>
      <c r="D68" s="90" t="s">
        <v>16</v>
      </c>
      <c r="E68" s="86">
        <v>3</v>
      </c>
      <c r="F68" s="86">
        <v>23</v>
      </c>
      <c r="G68" s="87" t="s">
        <v>139</v>
      </c>
      <c r="H68" s="85">
        <v>1</v>
      </c>
      <c r="I68" s="85">
        <v>58.35</v>
      </c>
      <c r="J68" s="27">
        <v>97001.89</v>
      </c>
      <c r="K68" s="23">
        <f t="shared" si="1"/>
        <v>1616.6981666666666</v>
      </c>
      <c r="L68" s="23">
        <f t="shared" si="2"/>
        <v>1455.02835</v>
      </c>
      <c r="M68" s="23">
        <f t="shared" si="3"/>
        <v>485.00945000000002</v>
      </c>
      <c r="N68" s="23">
        <f t="shared" si="4"/>
        <v>3556.7359666666666</v>
      </c>
      <c r="O68" s="23">
        <f t="shared" si="16"/>
        <v>296.39466388888889</v>
      </c>
      <c r="P68" s="23">
        <f t="shared" si="6"/>
        <v>344.91447036750003</v>
      </c>
      <c r="Q68" s="23">
        <f t="shared" si="7"/>
        <v>367.71331685879181</v>
      </c>
      <c r="R68" s="23">
        <f t="shared" si="8"/>
        <v>386.61378134533368</v>
      </c>
      <c r="S68" s="23">
        <f t="shared" si="9"/>
        <v>424.07665675769647</v>
      </c>
      <c r="T68" s="23">
        <f t="shared" si="10"/>
        <v>339.2613254061572</v>
      </c>
      <c r="U68" s="23">
        <f>T68*0.8</f>
        <v>271.40906032492575</v>
      </c>
      <c r="V68" s="17">
        <v>181</v>
      </c>
      <c r="W68" s="17">
        <v>25</v>
      </c>
      <c r="X68" s="88">
        <f>231*45.45%</f>
        <v>104.98950000000001</v>
      </c>
      <c r="Y68" s="89">
        <v>31525</v>
      </c>
    </row>
    <row r="69" spans="1:25" s="61" customFormat="1">
      <c r="A69" s="17">
        <v>56</v>
      </c>
      <c r="B69" s="85" t="s">
        <v>163</v>
      </c>
      <c r="C69" s="93">
        <v>16</v>
      </c>
      <c r="D69" s="90" t="s">
        <v>16</v>
      </c>
      <c r="E69" s="86">
        <v>3</v>
      </c>
      <c r="F69" s="86">
        <v>24</v>
      </c>
      <c r="G69" s="87" t="s">
        <v>140</v>
      </c>
      <c r="H69" s="85">
        <v>2</v>
      </c>
      <c r="I69" s="85">
        <v>85.29</v>
      </c>
      <c r="J69" s="27">
        <v>135795.88</v>
      </c>
      <c r="K69" s="23">
        <f t="shared" si="1"/>
        <v>2263.2646666666669</v>
      </c>
      <c r="L69" s="23">
        <f t="shared" si="2"/>
        <v>2036.9382000000001</v>
      </c>
      <c r="M69" s="23">
        <f t="shared" si="3"/>
        <v>678.97940000000006</v>
      </c>
      <c r="N69" s="23">
        <f t="shared" si="4"/>
        <v>4979.1822666666667</v>
      </c>
      <c r="O69" s="23">
        <f t="shared" si="16"/>
        <v>414.93185555555556</v>
      </c>
      <c r="P69" s="23">
        <f t="shared" si="6"/>
        <v>482.85620030999996</v>
      </c>
      <c r="Q69" s="23">
        <f t="shared" si="7"/>
        <v>514.77299515049094</v>
      </c>
      <c r="R69" s="23">
        <f t="shared" si="8"/>
        <v>541.23232710122613</v>
      </c>
      <c r="S69" s="23">
        <f t="shared" si="9"/>
        <v>593.67773959733495</v>
      </c>
      <c r="T69" s="23">
        <f t="shared" si="10"/>
        <v>474.94219167786798</v>
      </c>
      <c r="U69" s="23">
        <f>T69*1</f>
        <v>474.94219167786798</v>
      </c>
      <c r="V69" s="17">
        <v>475</v>
      </c>
      <c r="W69" s="17">
        <v>25</v>
      </c>
      <c r="X69" s="88">
        <f>V69*45.45%</f>
        <v>215.88750000000002</v>
      </c>
      <c r="Y69" s="89">
        <v>28759</v>
      </c>
    </row>
    <row r="70" spans="1:25" s="75" customFormat="1">
      <c r="A70" s="17">
        <v>57</v>
      </c>
      <c r="B70" s="85" t="s">
        <v>163</v>
      </c>
      <c r="C70" s="93">
        <v>16</v>
      </c>
      <c r="D70" s="90" t="s">
        <v>24</v>
      </c>
      <c r="E70" s="86" t="s">
        <v>12</v>
      </c>
      <c r="F70" s="86">
        <v>25</v>
      </c>
      <c r="G70" s="87" t="s">
        <v>141</v>
      </c>
      <c r="H70" s="85">
        <v>2</v>
      </c>
      <c r="I70" s="85">
        <v>85.29</v>
      </c>
      <c r="J70" s="27">
        <v>135795.88</v>
      </c>
      <c r="K70" s="23">
        <f t="shared" si="1"/>
        <v>2263.2646666666669</v>
      </c>
      <c r="L70" s="23">
        <f t="shared" si="2"/>
        <v>2036.9382000000001</v>
      </c>
      <c r="M70" s="23">
        <f t="shared" si="3"/>
        <v>678.97940000000006</v>
      </c>
      <c r="N70" s="23">
        <f t="shared" si="4"/>
        <v>4979.1822666666667</v>
      </c>
      <c r="O70" s="23">
        <f t="shared" si="16"/>
        <v>414.93185555555556</v>
      </c>
      <c r="P70" s="23">
        <f t="shared" si="6"/>
        <v>482.85620030999996</v>
      </c>
      <c r="Q70" s="23">
        <f t="shared" si="7"/>
        <v>514.77299515049094</v>
      </c>
      <c r="R70" s="23">
        <f t="shared" si="8"/>
        <v>541.23232710122613</v>
      </c>
      <c r="S70" s="23">
        <f t="shared" si="9"/>
        <v>593.67773959733495</v>
      </c>
      <c r="T70" s="23">
        <f t="shared" si="10"/>
        <v>474.94219167786798</v>
      </c>
      <c r="U70" s="23">
        <f>T70*0.8</f>
        <v>379.95375334229442</v>
      </c>
      <c r="V70" s="17">
        <v>184</v>
      </c>
      <c r="W70" s="17">
        <v>25</v>
      </c>
      <c r="X70" s="88">
        <f>V70*45.45%</f>
        <v>83.628</v>
      </c>
      <c r="Y70" s="89">
        <v>28954</v>
      </c>
    </row>
    <row r="71" spans="1:25" s="75" customFormat="1">
      <c r="A71" s="17">
        <v>58</v>
      </c>
      <c r="B71" s="85" t="s">
        <v>163</v>
      </c>
      <c r="C71" s="93">
        <v>16</v>
      </c>
      <c r="D71" s="90" t="s">
        <v>24</v>
      </c>
      <c r="E71" s="86" t="s">
        <v>12</v>
      </c>
      <c r="F71" s="86">
        <v>26</v>
      </c>
      <c r="G71" s="87" t="s">
        <v>142</v>
      </c>
      <c r="H71" s="85">
        <v>1</v>
      </c>
      <c r="I71" s="85">
        <v>58.35</v>
      </c>
      <c r="J71" s="27">
        <v>97001.89</v>
      </c>
      <c r="K71" s="23">
        <f t="shared" si="1"/>
        <v>1616.6981666666666</v>
      </c>
      <c r="L71" s="23">
        <f t="shared" si="2"/>
        <v>1455.02835</v>
      </c>
      <c r="M71" s="23">
        <f t="shared" si="3"/>
        <v>485.00945000000002</v>
      </c>
      <c r="N71" s="23">
        <f t="shared" si="4"/>
        <v>3556.7359666666666</v>
      </c>
      <c r="O71" s="23">
        <f t="shared" si="16"/>
        <v>296.39466388888889</v>
      </c>
      <c r="P71" s="23">
        <f t="shared" si="6"/>
        <v>344.91447036750003</v>
      </c>
      <c r="Q71" s="23">
        <f t="shared" si="7"/>
        <v>367.71331685879181</v>
      </c>
      <c r="R71" s="23">
        <f t="shared" si="8"/>
        <v>386.61378134533368</v>
      </c>
      <c r="S71" s="23">
        <f t="shared" si="9"/>
        <v>424.07665675769647</v>
      </c>
      <c r="T71" s="23">
        <f t="shared" si="10"/>
        <v>339.2613254061572</v>
      </c>
      <c r="U71" s="23">
        <f>T71*0.9</f>
        <v>305.3351928655415</v>
      </c>
      <c r="V71" s="17">
        <v>305</v>
      </c>
      <c r="W71" s="17">
        <v>25</v>
      </c>
      <c r="X71" s="88">
        <f>V71*45.45%</f>
        <v>138.6225</v>
      </c>
      <c r="Y71" s="89">
        <v>28503</v>
      </c>
    </row>
    <row r="72" spans="1:25" s="77" customFormat="1">
      <c r="A72" s="17">
        <v>59</v>
      </c>
      <c r="B72" s="85" t="s">
        <v>163</v>
      </c>
      <c r="C72" s="93">
        <v>16</v>
      </c>
      <c r="D72" s="90" t="s">
        <v>24</v>
      </c>
      <c r="E72" s="86" t="s">
        <v>12</v>
      </c>
      <c r="F72" s="86">
        <v>27</v>
      </c>
      <c r="G72" s="87" t="s">
        <v>143</v>
      </c>
      <c r="H72" s="85">
        <v>2</v>
      </c>
      <c r="I72" s="85">
        <v>85.29</v>
      </c>
      <c r="J72" s="27">
        <v>135795.88</v>
      </c>
      <c r="K72" s="23">
        <f t="shared" si="1"/>
        <v>2263.2646666666669</v>
      </c>
      <c r="L72" s="23">
        <f t="shared" si="2"/>
        <v>2036.9382000000001</v>
      </c>
      <c r="M72" s="23">
        <f t="shared" si="3"/>
        <v>678.97940000000006</v>
      </c>
      <c r="N72" s="23">
        <f t="shared" si="4"/>
        <v>4979.1822666666667</v>
      </c>
      <c r="O72" s="23">
        <f t="shared" si="16"/>
        <v>414.93185555555556</v>
      </c>
      <c r="P72" s="23">
        <f t="shared" si="6"/>
        <v>482.85620030999996</v>
      </c>
      <c r="Q72" s="23">
        <f t="shared" si="7"/>
        <v>514.77299515049094</v>
      </c>
      <c r="R72" s="23">
        <f t="shared" si="8"/>
        <v>541.23232710122613</v>
      </c>
      <c r="S72" s="23">
        <f t="shared" si="9"/>
        <v>593.67773959733495</v>
      </c>
      <c r="T72" s="23">
        <f t="shared" si="10"/>
        <v>474.94219167786798</v>
      </c>
      <c r="U72" s="23">
        <f>T72*1</f>
        <v>474.94219167786798</v>
      </c>
      <c r="V72" s="17">
        <v>0</v>
      </c>
      <c r="W72" s="17">
        <v>0</v>
      </c>
      <c r="X72" s="88">
        <v>0</v>
      </c>
      <c r="Y72" s="89">
        <v>28707</v>
      </c>
    </row>
    <row r="73" spans="1:25" s="75" customFormat="1">
      <c r="A73" s="17">
        <v>60</v>
      </c>
      <c r="B73" s="85" t="s">
        <v>163</v>
      </c>
      <c r="C73" s="93">
        <v>16</v>
      </c>
      <c r="D73" s="90" t="s">
        <v>24</v>
      </c>
      <c r="E73" s="86">
        <v>1</v>
      </c>
      <c r="F73" s="86">
        <v>28</v>
      </c>
      <c r="G73" s="87" t="s">
        <v>144</v>
      </c>
      <c r="H73" s="85">
        <v>2</v>
      </c>
      <c r="I73" s="85">
        <v>85.29</v>
      </c>
      <c r="J73" s="27">
        <v>135795.88</v>
      </c>
      <c r="K73" s="23">
        <f t="shared" si="1"/>
        <v>2263.2646666666669</v>
      </c>
      <c r="L73" s="23">
        <f t="shared" si="2"/>
        <v>2036.9382000000001</v>
      </c>
      <c r="M73" s="23">
        <f t="shared" si="3"/>
        <v>678.97940000000006</v>
      </c>
      <c r="N73" s="23">
        <f t="shared" si="4"/>
        <v>4979.1822666666667</v>
      </c>
      <c r="O73" s="23">
        <f t="shared" si="16"/>
        <v>414.93185555555556</v>
      </c>
      <c r="P73" s="23">
        <f t="shared" si="6"/>
        <v>482.85620030999996</v>
      </c>
      <c r="Q73" s="23">
        <f t="shared" ref="Q73:Q90" si="18">(P73*106.61)/100</f>
        <v>514.77299515049094</v>
      </c>
      <c r="R73" s="23">
        <f t="shared" si="8"/>
        <v>541.23232710122613</v>
      </c>
      <c r="S73" s="23">
        <f t="shared" si="9"/>
        <v>593.67773959733495</v>
      </c>
      <c r="T73" s="23">
        <f t="shared" si="10"/>
        <v>474.94219167786798</v>
      </c>
      <c r="U73" s="23">
        <f t="shared" ref="U73:U76" si="19">T73*0.8</f>
        <v>379.95375334229442</v>
      </c>
      <c r="V73" s="17">
        <v>129</v>
      </c>
      <c r="W73" s="17">
        <v>25</v>
      </c>
      <c r="X73" s="88">
        <f t="shared" ref="X73:X79" si="20">V73*45.45%</f>
        <v>58.630500000000005</v>
      </c>
      <c r="Y73" s="89">
        <v>28488</v>
      </c>
    </row>
    <row r="74" spans="1:25" s="75" customFormat="1">
      <c r="A74" s="17">
        <v>61</v>
      </c>
      <c r="B74" s="85" t="s">
        <v>163</v>
      </c>
      <c r="C74" s="93">
        <v>16</v>
      </c>
      <c r="D74" s="90" t="s">
        <v>24</v>
      </c>
      <c r="E74" s="86">
        <v>1</v>
      </c>
      <c r="F74" s="86">
        <v>29</v>
      </c>
      <c r="G74" s="87" t="s">
        <v>157</v>
      </c>
      <c r="H74" s="85">
        <v>1</v>
      </c>
      <c r="I74" s="85">
        <v>58.35</v>
      </c>
      <c r="J74" s="27">
        <v>97001.89</v>
      </c>
      <c r="K74" s="23">
        <f t="shared" si="1"/>
        <v>1616.6981666666666</v>
      </c>
      <c r="L74" s="23">
        <f t="shared" si="2"/>
        <v>1455.02835</v>
      </c>
      <c r="M74" s="23">
        <f t="shared" si="3"/>
        <v>485.00945000000002</v>
      </c>
      <c r="N74" s="23">
        <f t="shared" si="4"/>
        <v>3556.7359666666666</v>
      </c>
      <c r="O74" s="23">
        <f t="shared" si="16"/>
        <v>296.39466388888889</v>
      </c>
      <c r="P74" s="23">
        <f t="shared" si="6"/>
        <v>344.91447036750003</v>
      </c>
      <c r="Q74" s="23">
        <f t="shared" si="18"/>
        <v>367.71331685879181</v>
      </c>
      <c r="R74" s="23">
        <f t="shared" ref="R74:R90" si="21">(Q74*105.14)/100</f>
        <v>386.61378134533368</v>
      </c>
      <c r="S74" s="23">
        <f t="shared" si="9"/>
        <v>424.07665675769647</v>
      </c>
      <c r="T74" s="23">
        <f t="shared" si="10"/>
        <v>339.2613254061572</v>
      </c>
      <c r="U74" s="23">
        <f t="shared" si="19"/>
        <v>271.40906032492575</v>
      </c>
      <c r="V74" s="17">
        <v>191</v>
      </c>
      <c r="W74" s="17">
        <v>25</v>
      </c>
      <c r="X74" s="88">
        <f t="shared" si="20"/>
        <v>86.8095</v>
      </c>
      <c r="Y74" s="89">
        <v>29767</v>
      </c>
    </row>
    <row r="75" spans="1:25" s="75" customFormat="1">
      <c r="A75" s="17">
        <v>62</v>
      </c>
      <c r="B75" s="85" t="s">
        <v>163</v>
      </c>
      <c r="C75" s="93">
        <v>16</v>
      </c>
      <c r="D75" s="90" t="s">
        <v>24</v>
      </c>
      <c r="E75" s="86">
        <v>1</v>
      </c>
      <c r="F75" s="86">
        <v>30</v>
      </c>
      <c r="G75" s="87" t="s">
        <v>145</v>
      </c>
      <c r="H75" s="85">
        <v>2</v>
      </c>
      <c r="I75" s="85">
        <v>85.29</v>
      </c>
      <c r="J75" s="27">
        <v>135795.88</v>
      </c>
      <c r="K75" s="23">
        <f t="shared" si="1"/>
        <v>2263.2646666666669</v>
      </c>
      <c r="L75" s="23">
        <f t="shared" si="2"/>
        <v>2036.9382000000001</v>
      </c>
      <c r="M75" s="23">
        <f t="shared" si="3"/>
        <v>678.97940000000006</v>
      </c>
      <c r="N75" s="23">
        <f t="shared" si="4"/>
        <v>4979.1822666666667</v>
      </c>
      <c r="O75" s="23">
        <f>N75/12</f>
        <v>414.93185555555556</v>
      </c>
      <c r="P75" s="23">
        <f t="shared" si="6"/>
        <v>482.85620030999996</v>
      </c>
      <c r="Q75" s="23">
        <f t="shared" si="18"/>
        <v>514.77299515049094</v>
      </c>
      <c r="R75" s="23">
        <f t="shared" si="21"/>
        <v>541.23232710122613</v>
      </c>
      <c r="S75" s="23">
        <f t="shared" si="9"/>
        <v>593.67773959733495</v>
      </c>
      <c r="T75" s="23">
        <f t="shared" si="10"/>
        <v>474.94219167786798</v>
      </c>
      <c r="U75" s="23">
        <f>T75*0.9</f>
        <v>427.44797251008117</v>
      </c>
      <c r="V75" s="17">
        <v>427</v>
      </c>
      <c r="W75" s="17">
        <v>25</v>
      </c>
      <c r="X75" s="88">
        <f t="shared" si="20"/>
        <v>194.07150000000001</v>
      </c>
      <c r="Y75" s="89">
        <v>31078</v>
      </c>
    </row>
    <row r="76" spans="1:25" s="75" customFormat="1">
      <c r="A76" s="17">
        <v>63</v>
      </c>
      <c r="B76" s="85" t="s">
        <v>163</v>
      </c>
      <c r="C76" s="93">
        <v>16</v>
      </c>
      <c r="D76" s="90" t="s">
        <v>24</v>
      </c>
      <c r="E76" s="86">
        <v>2</v>
      </c>
      <c r="F76" s="86">
        <v>32</v>
      </c>
      <c r="G76" s="87" t="s">
        <v>147</v>
      </c>
      <c r="H76" s="85">
        <v>1</v>
      </c>
      <c r="I76" s="85">
        <v>58.35</v>
      </c>
      <c r="J76" s="27">
        <v>97001.89</v>
      </c>
      <c r="K76" s="23">
        <f t="shared" si="1"/>
        <v>1616.6981666666666</v>
      </c>
      <c r="L76" s="23">
        <f t="shared" si="2"/>
        <v>1455.02835</v>
      </c>
      <c r="M76" s="23">
        <f t="shared" si="3"/>
        <v>485.00945000000002</v>
      </c>
      <c r="N76" s="23">
        <f t="shared" si="4"/>
        <v>3556.7359666666666</v>
      </c>
      <c r="O76" s="23">
        <f t="shared" ref="O76:O89" si="22">N76/12</f>
        <v>296.39466388888889</v>
      </c>
      <c r="P76" s="23">
        <f t="shared" si="6"/>
        <v>344.91447036750003</v>
      </c>
      <c r="Q76" s="23">
        <f t="shared" si="18"/>
        <v>367.71331685879181</v>
      </c>
      <c r="R76" s="23">
        <f t="shared" si="21"/>
        <v>386.61378134533368</v>
      </c>
      <c r="S76" s="23">
        <f t="shared" si="9"/>
        <v>424.07665675769647</v>
      </c>
      <c r="T76" s="23">
        <f t="shared" si="10"/>
        <v>339.2613254061572</v>
      </c>
      <c r="U76" s="23">
        <f t="shared" si="19"/>
        <v>271.40906032492575</v>
      </c>
      <c r="V76" s="17">
        <v>131</v>
      </c>
      <c r="W76" s="17">
        <v>25</v>
      </c>
      <c r="X76" s="88">
        <f t="shared" si="20"/>
        <v>59.539500000000004</v>
      </c>
      <c r="Y76" s="89">
        <v>30744</v>
      </c>
    </row>
    <row r="77" spans="1:25" s="75" customFormat="1">
      <c r="A77" s="17">
        <v>64</v>
      </c>
      <c r="B77" s="85" t="s">
        <v>163</v>
      </c>
      <c r="C77" s="93">
        <v>16</v>
      </c>
      <c r="D77" s="90" t="s">
        <v>24</v>
      </c>
      <c r="E77" s="86">
        <v>2</v>
      </c>
      <c r="F77" s="86">
        <v>33</v>
      </c>
      <c r="G77" s="96" t="s">
        <v>187</v>
      </c>
      <c r="H77" s="85">
        <v>2</v>
      </c>
      <c r="I77" s="85">
        <v>85.29</v>
      </c>
      <c r="J77" s="27">
        <v>135795.88</v>
      </c>
      <c r="K77" s="23">
        <f t="shared" si="1"/>
        <v>2263.2646666666669</v>
      </c>
      <c r="L77" s="23">
        <f t="shared" si="2"/>
        <v>2036.9382000000001</v>
      </c>
      <c r="M77" s="23">
        <f t="shared" si="3"/>
        <v>678.97940000000006</v>
      </c>
      <c r="N77" s="23">
        <f t="shared" si="4"/>
        <v>4979.1822666666667</v>
      </c>
      <c r="O77" s="23">
        <f t="shared" si="22"/>
        <v>414.93185555555556</v>
      </c>
      <c r="P77" s="23">
        <f t="shared" si="6"/>
        <v>482.85620030999996</v>
      </c>
      <c r="Q77" s="23">
        <f t="shared" si="18"/>
        <v>514.77299515049094</v>
      </c>
      <c r="R77" s="23">
        <f t="shared" si="21"/>
        <v>541.23232710122613</v>
      </c>
      <c r="S77" s="23">
        <f t="shared" si="9"/>
        <v>593.67773959733495</v>
      </c>
      <c r="T77" s="23">
        <f t="shared" si="10"/>
        <v>474.94219167786798</v>
      </c>
      <c r="U77" s="23">
        <f>T77*0.8</f>
        <v>379.95375334229442</v>
      </c>
      <c r="V77" s="17">
        <v>131</v>
      </c>
      <c r="W77" s="17">
        <v>25</v>
      </c>
      <c r="X77" s="88">
        <f t="shared" si="20"/>
        <v>59.539500000000004</v>
      </c>
      <c r="Y77" s="89">
        <v>31913</v>
      </c>
    </row>
    <row r="78" spans="1:25" s="75" customFormat="1">
      <c r="A78" s="17">
        <v>65</v>
      </c>
      <c r="B78" s="85" t="s">
        <v>163</v>
      </c>
      <c r="C78" s="93">
        <v>16</v>
      </c>
      <c r="D78" s="90" t="s">
        <v>24</v>
      </c>
      <c r="E78" s="86">
        <v>3</v>
      </c>
      <c r="F78" s="86">
        <v>34</v>
      </c>
      <c r="G78" s="97" t="s">
        <v>106</v>
      </c>
      <c r="H78" s="85">
        <v>2</v>
      </c>
      <c r="I78" s="85">
        <v>85.29</v>
      </c>
      <c r="J78" s="27">
        <v>135795.88</v>
      </c>
      <c r="K78" s="23">
        <f t="shared" si="1"/>
        <v>2263.2646666666669</v>
      </c>
      <c r="L78" s="23">
        <f t="shared" si="2"/>
        <v>2036.9382000000001</v>
      </c>
      <c r="M78" s="23">
        <f t="shared" si="3"/>
        <v>678.97940000000006</v>
      </c>
      <c r="N78" s="23">
        <f t="shared" si="4"/>
        <v>4979.1822666666667</v>
      </c>
      <c r="O78" s="23">
        <f t="shared" si="22"/>
        <v>414.93185555555556</v>
      </c>
      <c r="P78" s="23">
        <f t="shared" si="6"/>
        <v>482.85620030999996</v>
      </c>
      <c r="Q78" s="23">
        <f t="shared" si="18"/>
        <v>514.77299515049094</v>
      </c>
      <c r="R78" s="23">
        <f t="shared" si="21"/>
        <v>541.23232710122613</v>
      </c>
      <c r="S78" s="23">
        <f t="shared" si="9"/>
        <v>593.67773959733495</v>
      </c>
      <c r="T78" s="23">
        <f t="shared" si="10"/>
        <v>474.94219167786798</v>
      </c>
      <c r="U78" s="23">
        <f>T78*0.8</f>
        <v>379.95375334229442</v>
      </c>
      <c r="V78" s="17">
        <v>220</v>
      </c>
      <c r="W78" s="17">
        <v>25</v>
      </c>
      <c r="X78" s="88">
        <f t="shared" si="20"/>
        <v>99.990000000000009</v>
      </c>
      <c r="Y78" s="89">
        <v>29287</v>
      </c>
    </row>
    <row r="79" spans="1:25">
      <c r="A79" s="17">
        <v>66</v>
      </c>
      <c r="B79" s="85" t="s">
        <v>163</v>
      </c>
      <c r="C79" s="93">
        <v>16</v>
      </c>
      <c r="D79" s="90" t="s">
        <v>24</v>
      </c>
      <c r="E79" s="86">
        <v>3</v>
      </c>
      <c r="F79" s="86">
        <v>35</v>
      </c>
      <c r="G79" s="98" t="s">
        <v>183</v>
      </c>
      <c r="H79" s="85">
        <v>1</v>
      </c>
      <c r="I79" s="85">
        <v>58.35</v>
      </c>
      <c r="J79" s="27">
        <v>97001.89</v>
      </c>
      <c r="K79" s="23">
        <f t="shared" ref="K79:K90" si="23">J79/60</f>
        <v>1616.6981666666666</v>
      </c>
      <c r="L79" s="23">
        <f t="shared" ref="L79:L90" si="24">J79*1.5%</f>
        <v>1455.02835</v>
      </c>
      <c r="M79" s="23">
        <f t="shared" si="3"/>
        <v>485.00945000000002</v>
      </c>
      <c r="N79" s="23">
        <f t="shared" ref="N79:N90" si="25">K79+L79+M79</f>
        <v>3556.7359666666666</v>
      </c>
      <c r="O79" s="23">
        <f t="shared" si="22"/>
        <v>296.39466388888889</v>
      </c>
      <c r="P79" s="23">
        <f t="shared" ref="P79:P90" si="26">(O79*116.37)/100</f>
        <v>344.91447036750003</v>
      </c>
      <c r="Q79" s="23">
        <f t="shared" si="18"/>
        <v>367.71331685879181</v>
      </c>
      <c r="R79" s="23">
        <f t="shared" si="21"/>
        <v>386.61378134533368</v>
      </c>
      <c r="S79" s="23">
        <f t="shared" ref="S79:S90" si="27">(R79*109.69)/100</f>
        <v>424.07665675769647</v>
      </c>
      <c r="T79" s="23">
        <f t="shared" ref="T79:T90" si="28">S79*0.8</f>
        <v>339.2613254061572</v>
      </c>
      <c r="U79" s="23">
        <f>T79*1</f>
        <v>339.2613254061572</v>
      </c>
      <c r="V79" s="17">
        <v>339</v>
      </c>
      <c r="W79" s="17">
        <v>25</v>
      </c>
      <c r="X79" s="88">
        <f t="shared" si="20"/>
        <v>154.07550000000001</v>
      </c>
      <c r="Y79" s="89">
        <v>32380</v>
      </c>
    </row>
    <row r="80" spans="1:25">
      <c r="A80" s="17">
        <v>67</v>
      </c>
      <c r="B80" s="85" t="s">
        <v>163</v>
      </c>
      <c r="C80" s="93">
        <v>16</v>
      </c>
      <c r="D80" s="90" t="s">
        <v>24</v>
      </c>
      <c r="E80" s="86">
        <v>3</v>
      </c>
      <c r="F80" s="86">
        <v>36</v>
      </c>
      <c r="G80" s="98" t="s">
        <v>108</v>
      </c>
      <c r="H80" s="85">
        <v>2</v>
      </c>
      <c r="I80" s="85">
        <v>85.29</v>
      </c>
      <c r="J80" s="27">
        <v>135795.88</v>
      </c>
      <c r="K80" s="23">
        <f t="shared" si="23"/>
        <v>2263.2646666666669</v>
      </c>
      <c r="L80" s="23">
        <f t="shared" si="24"/>
        <v>2036.9382000000001</v>
      </c>
      <c r="M80" s="23">
        <f t="shared" ref="M80:M90" si="29">J80*0.5%</f>
        <v>678.97940000000006</v>
      </c>
      <c r="N80" s="23">
        <f t="shared" si="25"/>
        <v>4979.1822666666667</v>
      </c>
      <c r="O80" s="23">
        <f t="shared" si="22"/>
        <v>414.93185555555556</v>
      </c>
      <c r="P80" s="23">
        <f t="shared" si="26"/>
        <v>482.85620030999996</v>
      </c>
      <c r="Q80" s="23">
        <f t="shared" si="18"/>
        <v>514.77299515049094</v>
      </c>
      <c r="R80" s="23">
        <f t="shared" si="21"/>
        <v>541.23232710122613</v>
      </c>
      <c r="S80" s="23">
        <f t="shared" si="27"/>
        <v>593.67773959733495</v>
      </c>
      <c r="T80" s="23">
        <f t="shared" si="28"/>
        <v>474.94219167786798</v>
      </c>
      <c r="U80" s="23">
        <f>T80*1</f>
        <v>474.94219167786798</v>
      </c>
      <c r="V80" s="17">
        <v>475</v>
      </c>
      <c r="W80" s="17">
        <v>25</v>
      </c>
      <c r="X80" s="88">
        <f>V80*45.45%</f>
        <v>215.88750000000002</v>
      </c>
      <c r="Y80" s="89">
        <v>29022</v>
      </c>
    </row>
    <row r="81" spans="1:25" s="70" customFormat="1" ht="14.25" customHeight="1">
      <c r="A81" s="17">
        <v>68</v>
      </c>
      <c r="B81" s="85" t="s">
        <v>163</v>
      </c>
      <c r="C81" s="86">
        <v>16</v>
      </c>
      <c r="D81" s="90" t="s">
        <v>25</v>
      </c>
      <c r="E81" s="86" t="s">
        <v>12</v>
      </c>
      <c r="F81" s="86">
        <v>38</v>
      </c>
      <c r="G81" s="99" t="s">
        <v>170</v>
      </c>
      <c r="H81" s="85">
        <v>1</v>
      </c>
      <c r="I81" s="85">
        <v>58.35</v>
      </c>
      <c r="J81" s="100">
        <v>97001.89</v>
      </c>
      <c r="K81" s="101">
        <f t="shared" si="23"/>
        <v>1616.6981666666666</v>
      </c>
      <c r="L81" s="101">
        <f t="shared" si="24"/>
        <v>1455.02835</v>
      </c>
      <c r="M81" s="101">
        <v>0</v>
      </c>
      <c r="N81" s="101">
        <f t="shared" si="25"/>
        <v>3071.7265166666666</v>
      </c>
      <c r="O81" s="101">
        <f t="shared" si="22"/>
        <v>255.97720972222223</v>
      </c>
      <c r="P81" s="101">
        <f t="shared" si="26"/>
        <v>297.88067895375002</v>
      </c>
      <c r="Q81" s="101">
        <f t="shared" si="18"/>
        <v>317.57059183259292</v>
      </c>
      <c r="R81" s="23">
        <f t="shared" si="21"/>
        <v>333.89372025278817</v>
      </c>
      <c r="S81" s="23">
        <f t="shared" si="27"/>
        <v>366.24802174528332</v>
      </c>
      <c r="T81" s="23">
        <f t="shared" si="28"/>
        <v>292.99841739622667</v>
      </c>
      <c r="U81" s="101">
        <f>T81*1</f>
        <v>292.99841739622667</v>
      </c>
      <c r="V81" s="33">
        <v>293</v>
      </c>
      <c r="W81" s="33">
        <v>25</v>
      </c>
      <c r="X81" s="102">
        <f>V81*52.63%</f>
        <v>154.20589999999999</v>
      </c>
      <c r="Y81" s="103">
        <v>34520</v>
      </c>
    </row>
    <row r="82" spans="1:25" s="75" customFormat="1">
      <c r="A82" s="17">
        <v>69</v>
      </c>
      <c r="B82" s="85" t="s">
        <v>163</v>
      </c>
      <c r="C82" s="93">
        <v>16</v>
      </c>
      <c r="D82" s="90" t="s">
        <v>25</v>
      </c>
      <c r="E82" s="86" t="s">
        <v>12</v>
      </c>
      <c r="F82" s="86">
        <v>39</v>
      </c>
      <c r="G82" s="98" t="s">
        <v>111</v>
      </c>
      <c r="H82" s="85">
        <v>2</v>
      </c>
      <c r="I82" s="85">
        <v>85.29</v>
      </c>
      <c r="J82" s="27">
        <v>135795.88</v>
      </c>
      <c r="K82" s="23">
        <f t="shared" si="23"/>
        <v>2263.2646666666669</v>
      </c>
      <c r="L82" s="23">
        <f t="shared" si="24"/>
        <v>2036.9382000000001</v>
      </c>
      <c r="M82" s="23">
        <f t="shared" si="29"/>
        <v>678.97940000000006</v>
      </c>
      <c r="N82" s="23">
        <f t="shared" si="25"/>
        <v>4979.1822666666667</v>
      </c>
      <c r="O82" s="23">
        <f t="shared" si="22"/>
        <v>414.93185555555556</v>
      </c>
      <c r="P82" s="23">
        <f t="shared" si="26"/>
        <v>482.85620030999996</v>
      </c>
      <c r="Q82" s="23">
        <f t="shared" si="18"/>
        <v>514.77299515049094</v>
      </c>
      <c r="R82" s="23">
        <f t="shared" si="21"/>
        <v>541.23232710122613</v>
      </c>
      <c r="S82" s="23">
        <f t="shared" si="27"/>
        <v>593.67773959733495</v>
      </c>
      <c r="T82" s="23">
        <f t="shared" si="28"/>
        <v>474.94219167786798</v>
      </c>
      <c r="U82" s="23">
        <f>T82*0.9</f>
        <v>427.44797251008117</v>
      </c>
      <c r="V82" s="17">
        <v>427</v>
      </c>
      <c r="W82" s="17">
        <v>25</v>
      </c>
      <c r="X82" s="88">
        <f>V82*45.45%</f>
        <v>194.07150000000001</v>
      </c>
      <c r="Y82" s="89">
        <v>28707</v>
      </c>
    </row>
    <row r="83" spans="1:25" s="75" customFormat="1">
      <c r="A83" s="17">
        <v>70</v>
      </c>
      <c r="B83" s="85" t="s">
        <v>163</v>
      </c>
      <c r="C83" s="93">
        <v>16</v>
      </c>
      <c r="D83" s="90" t="s">
        <v>25</v>
      </c>
      <c r="E83" s="86">
        <v>1</v>
      </c>
      <c r="F83" s="86">
        <v>40</v>
      </c>
      <c r="G83" s="98" t="s">
        <v>112</v>
      </c>
      <c r="H83" s="85">
        <v>2</v>
      </c>
      <c r="I83" s="85">
        <v>85.29</v>
      </c>
      <c r="J83" s="27">
        <v>135795.88</v>
      </c>
      <c r="K83" s="23">
        <f t="shared" si="23"/>
        <v>2263.2646666666669</v>
      </c>
      <c r="L83" s="23">
        <f t="shared" si="24"/>
        <v>2036.9382000000001</v>
      </c>
      <c r="M83" s="23">
        <f t="shared" si="29"/>
        <v>678.97940000000006</v>
      </c>
      <c r="N83" s="23">
        <f t="shared" si="25"/>
        <v>4979.1822666666667</v>
      </c>
      <c r="O83" s="23">
        <f t="shared" si="22"/>
        <v>414.93185555555556</v>
      </c>
      <c r="P83" s="23">
        <f t="shared" si="26"/>
        <v>482.85620030999996</v>
      </c>
      <c r="Q83" s="23">
        <f t="shared" si="18"/>
        <v>514.77299515049094</v>
      </c>
      <c r="R83" s="23">
        <f t="shared" si="21"/>
        <v>541.23232710122613</v>
      </c>
      <c r="S83" s="23">
        <f t="shared" si="27"/>
        <v>593.67773959733495</v>
      </c>
      <c r="T83" s="23">
        <f t="shared" si="28"/>
        <v>474.94219167786798</v>
      </c>
      <c r="U83" s="23">
        <f>T83*0.8</f>
        <v>379.95375334229442</v>
      </c>
      <c r="V83" s="17">
        <v>252</v>
      </c>
      <c r="W83" s="17">
        <v>25</v>
      </c>
      <c r="X83" s="88">
        <f t="shared" ref="X83:X88" si="30">V83*45.45%</f>
        <v>114.53400000000001</v>
      </c>
      <c r="Y83" s="89">
        <v>28331</v>
      </c>
    </row>
    <row r="84" spans="1:25" s="75" customFormat="1">
      <c r="A84" s="17">
        <v>71</v>
      </c>
      <c r="B84" s="85" t="s">
        <v>163</v>
      </c>
      <c r="C84" s="93">
        <v>16</v>
      </c>
      <c r="D84" s="90" t="s">
        <v>25</v>
      </c>
      <c r="E84" s="86">
        <v>1</v>
      </c>
      <c r="F84" s="86">
        <v>41</v>
      </c>
      <c r="G84" s="98" t="s">
        <v>158</v>
      </c>
      <c r="H84" s="85">
        <v>1</v>
      </c>
      <c r="I84" s="85">
        <v>58.35</v>
      </c>
      <c r="J84" s="27">
        <v>97001.89</v>
      </c>
      <c r="K84" s="23">
        <f t="shared" si="23"/>
        <v>1616.6981666666666</v>
      </c>
      <c r="L84" s="23">
        <f t="shared" si="24"/>
        <v>1455.02835</v>
      </c>
      <c r="M84" s="23">
        <f t="shared" si="29"/>
        <v>485.00945000000002</v>
      </c>
      <c r="N84" s="23">
        <f t="shared" si="25"/>
        <v>3556.7359666666666</v>
      </c>
      <c r="O84" s="23">
        <f t="shared" si="22"/>
        <v>296.39466388888889</v>
      </c>
      <c r="P84" s="23">
        <f t="shared" si="26"/>
        <v>344.91447036750003</v>
      </c>
      <c r="Q84" s="23">
        <f t="shared" si="18"/>
        <v>367.71331685879181</v>
      </c>
      <c r="R84" s="23">
        <f t="shared" si="21"/>
        <v>386.61378134533368</v>
      </c>
      <c r="S84" s="23">
        <f t="shared" si="27"/>
        <v>424.07665675769647</v>
      </c>
      <c r="T84" s="23">
        <f t="shared" si="28"/>
        <v>339.2613254061572</v>
      </c>
      <c r="U84" s="23">
        <f>T84*0.8</f>
        <v>271.40906032492575</v>
      </c>
      <c r="V84" s="17">
        <v>142</v>
      </c>
      <c r="W84" s="17">
        <v>25</v>
      </c>
      <c r="X84" s="88">
        <f t="shared" si="30"/>
        <v>64.539000000000001</v>
      </c>
      <c r="Y84" s="89">
        <v>31887</v>
      </c>
    </row>
    <row r="85" spans="1:25" s="75" customFormat="1">
      <c r="A85" s="17">
        <v>72</v>
      </c>
      <c r="B85" s="85" t="s">
        <v>163</v>
      </c>
      <c r="C85" s="93">
        <v>16</v>
      </c>
      <c r="D85" s="90" t="s">
        <v>25</v>
      </c>
      <c r="E85" s="86">
        <v>2</v>
      </c>
      <c r="F85" s="86">
        <v>43</v>
      </c>
      <c r="G85" s="98" t="s">
        <v>114</v>
      </c>
      <c r="H85" s="85">
        <v>2</v>
      </c>
      <c r="I85" s="85">
        <v>85.29</v>
      </c>
      <c r="J85" s="27">
        <v>135795.88</v>
      </c>
      <c r="K85" s="23">
        <f t="shared" si="23"/>
        <v>2263.2646666666669</v>
      </c>
      <c r="L85" s="23">
        <f t="shared" si="24"/>
        <v>2036.9382000000001</v>
      </c>
      <c r="M85" s="23">
        <f t="shared" si="29"/>
        <v>678.97940000000006</v>
      </c>
      <c r="N85" s="23">
        <f t="shared" si="25"/>
        <v>4979.1822666666667</v>
      </c>
      <c r="O85" s="23">
        <f t="shared" si="22"/>
        <v>414.93185555555556</v>
      </c>
      <c r="P85" s="23">
        <f t="shared" si="26"/>
        <v>482.85620030999996</v>
      </c>
      <c r="Q85" s="23">
        <f t="shared" si="18"/>
        <v>514.77299515049094</v>
      </c>
      <c r="R85" s="23">
        <f t="shared" si="21"/>
        <v>541.23232710122613</v>
      </c>
      <c r="S85" s="23">
        <f t="shared" si="27"/>
        <v>593.67773959733495</v>
      </c>
      <c r="T85" s="23">
        <f t="shared" si="28"/>
        <v>474.94219167786798</v>
      </c>
      <c r="U85" s="23">
        <f>T85*0.9</f>
        <v>427.44797251008117</v>
      </c>
      <c r="V85" s="17">
        <v>427</v>
      </c>
      <c r="W85" s="17">
        <v>25</v>
      </c>
      <c r="X85" s="88">
        <f t="shared" si="30"/>
        <v>194.07150000000001</v>
      </c>
      <c r="Y85" s="89">
        <v>29466</v>
      </c>
    </row>
    <row r="86" spans="1:25" s="75" customFormat="1">
      <c r="A86" s="17">
        <v>73</v>
      </c>
      <c r="B86" s="85" t="s">
        <v>163</v>
      </c>
      <c r="C86" s="93">
        <v>16</v>
      </c>
      <c r="D86" s="90" t="s">
        <v>25</v>
      </c>
      <c r="E86" s="86">
        <v>2</v>
      </c>
      <c r="F86" s="86">
        <v>44</v>
      </c>
      <c r="G86" s="98" t="s">
        <v>178</v>
      </c>
      <c r="H86" s="85">
        <v>1</v>
      </c>
      <c r="I86" s="85" t="s">
        <v>171</v>
      </c>
      <c r="J86" s="27">
        <v>97001.89</v>
      </c>
      <c r="K86" s="23">
        <f t="shared" si="23"/>
        <v>1616.6981666666666</v>
      </c>
      <c r="L86" s="23">
        <f t="shared" si="24"/>
        <v>1455.02835</v>
      </c>
      <c r="M86" s="23">
        <f t="shared" si="29"/>
        <v>485.00945000000002</v>
      </c>
      <c r="N86" s="23">
        <f t="shared" si="25"/>
        <v>3556.7359666666666</v>
      </c>
      <c r="O86" s="23">
        <f t="shared" si="22"/>
        <v>296.39466388888889</v>
      </c>
      <c r="P86" s="23">
        <f t="shared" si="26"/>
        <v>344.91447036750003</v>
      </c>
      <c r="Q86" s="23">
        <f t="shared" si="18"/>
        <v>367.71331685879181</v>
      </c>
      <c r="R86" s="23">
        <f t="shared" si="21"/>
        <v>386.61378134533368</v>
      </c>
      <c r="S86" s="23">
        <f t="shared" si="27"/>
        <v>424.07665675769647</v>
      </c>
      <c r="T86" s="23">
        <f t="shared" si="28"/>
        <v>339.2613254061572</v>
      </c>
      <c r="U86" s="23">
        <f>T86*0.8</f>
        <v>271.40906032492575</v>
      </c>
      <c r="V86" s="17">
        <v>166</v>
      </c>
      <c r="W86" s="17">
        <v>25</v>
      </c>
      <c r="X86" s="88">
        <f t="shared" si="30"/>
        <v>75.447000000000003</v>
      </c>
      <c r="Y86" s="89">
        <v>32270</v>
      </c>
    </row>
    <row r="87" spans="1:25" s="75" customFormat="1">
      <c r="A87" s="17">
        <v>74</v>
      </c>
      <c r="B87" s="85" t="s">
        <v>163</v>
      </c>
      <c r="C87" s="93">
        <v>16</v>
      </c>
      <c r="D87" s="90" t="s">
        <v>25</v>
      </c>
      <c r="E87" s="86">
        <v>2</v>
      </c>
      <c r="F87" s="86">
        <v>45</v>
      </c>
      <c r="G87" s="98" t="s">
        <v>110</v>
      </c>
      <c r="H87" s="85">
        <v>2</v>
      </c>
      <c r="I87" s="85">
        <v>85.29</v>
      </c>
      <c r="J87" s="27">
        <v>135795.88</v>
      </c>
      <c r="K87" s="23">
        <f t="shared" si="23"/>
        <v>2263.2646666666669</v>
      </c>
      <c r="L87" s="23">
        <f t="shared" si="24"/>
        <v>2036.9382000000001</v>
      </c>
      <c r="M87" s="23">
        <f t="shared" si="29"/>
        <v>678.97940000000006</v>
      </c>
      <c r="N87" s="23">
        <f t="shared" si="25"/>
        <v>4979.1822666666667</v>
      </c>
      <c r="O87" s="23">
        <f t="shared" si="22"/>
        <v>414.93185555555556</v>
      </c>
      <c r="P87" s="23">
        <f t="shared" si="26"/>
        <v>482.85620030999996</v>
      </c>
      <c r="Q87" s="23">
        <f t="shared" si="18"/>
        <v>514.77299515049094</v>
      </c>
      <c r="R87" s="23">
        <f t="shared" si="21"/>
        <v>541.23232710122613</v>
      </c>
      <c r="S87" s="23">
        <f t="shared" si="27"/>
        <v>593.67773959733495</v>
      </c>
      <c r="T87" s="23">
        <f t="shared" si="28"/>
        <v>474.94219167786798</v>
      </c>
      <c r="U87" s="23">
        <f>T87*0.8</f>
        <v>379.95375334229442</v>
      </c>
      <c r="V87" s="17">
        <v>123</v>
      </c>
      <c r="W87" s="17">
        <v>25</v>
      </c>
      <c r="X87" s="88">
        <f t="shared" si="30"/>
        <v>55.903500000000001</v>
      </c>
      <c r="Y87" s="89">
        <v>30646</v>
      </c>
    </row>
    <row r="88" spans="1:25" s="75" customFormat="1">
      <c r="A88" s="17">
        <v>75</v>
      </c>
      <c r="B88" s="85" t="s">
        <v>163</v>
      </c>
      <c r="C88" s="93">
        <v>16</v>
      </c>
      <c r="D88" s="90" t="s">
        <v>25</v>
      </c>
      <c r="E88" s="86">
        <v>3</v>
      </c>
      <c r="F88" s="86">
        <v>46</v>
      </c>
      <c r="G88" s="97" t="s">
        <v>116</v>
      </c>
      <c r="H88" s="85">
        <v>2</v>
      </c>
      <c r="I88" s="85">
        <v>85.29</v>
      </c>
      <c r="J88" s="27">
        <v>135795.88</v>
      </c>
      <c r="K88" s="23">
        <f t="shared" si="23"/>
        <v>2263.2646666666669</v>
      </c>
      <c r="L88" s="23">
        <f t="shared" si="24"/>
        <v>2036.9382000000001</v>
      </c>
      <c r="M88" s="23">
        <f t="shared" si="29"/>
        <v>678.97940000000006</v>
      </c>
      <c r="N88" s="23">
        <f t="shared" si="25"/>
        <v>4979.1822666666667</v>
      </c>
      <c r="O88" s="23">
        <f t="shared" si="22"/>
        <v>414.93185555555556</v>
      </c>
      <c r="P88" s="23">
        <f t="shared" si="26"/>
        <v>482.85620030999996</v>
      </c>
      <c r="Q88" s="23">
        <f t="shared" si="18"/>
        <v>514.77299515049094</v>
      </c>
      <c r="R88" s="23">
        <f t="shared" si="21"/>
        <v>541.23232710122613</v>
      </c>
      <c r="S88" s="23">
        <f t="shared" si="27"/>
        <v>593.67773959733495</v>
      </c>
      <c r="T88" s="23">
        <f t="shared" si="28"/>
        <v>474.94219167786798</v>
      </c>
      <c r="U88" s="23">
        <f>T88*0.9</f>
        <v>427.44797251008117</v>
      </c>
      <c r="V88" s="17">
        <v>427</v>
      </c>
      <c r="W88" s="17">
        <v>25</v>
      </c>
      <c r="X88" s="88">
        <f t="shared" si="30"/>
        <v>194.07150000000001</v>
      </c>
      <c r="Y88" s="89">
        <v>29117</v>
      </c>
    </row>
    <row r="89" spans="1:25" s="75" customFormat="1">
      <c r="A89" s="17">
        <v>76</v>
      </c>
      <c r="B89" s="85" t="s">
        <v>163</v>
      </c>
      <c r="C89" s="93">
        <v>16</v>
      </c>
      <c r="D89" s="90" t="s">
        <v>25</v>
      </c>
      <c r="E89" s="86">
        <v>3</v>
      </c>
      <c r="F89" s="86">
        <v>47</v>
      </c>
      <c r="G89" s="104" t="s">
        <v>66</v>
      </c>
      <c r="H89" s="85">
        <v>1</v>
      </c>
      <c r="I89" s="85">
        <v>58.35</v>
      </c>
      <c r="J89" s="27">
        <v>97001.89</v>
      </c>
      <c r="K89" s="23">
        <f t="shared" si="23"/>
        <v>1616.6981666666666</v>
      </c>
      <c r="L89" s="23">
        <f t="shared" si="24"/>
        <v>1455.02835</v>
      </c>
      <c r="M89" s="23">
        <f t="shared" si="29"/>
        <v>485.00945000000002</v>
      </c>
      <c r="N89" s="23">
        <f t="shared" si="25"/>
        <v>3556.7359666666666</v>
      </c>
      <c r="O89" s="23">
        <f t="shared" si="22"/>
        <v>296.39466388888889</v>
      </c>
      <c r="P89" s="23">
        <f t="shared" si="26"/>
        <v>344.91447036750003</v>
      </c>
      <c r="Q89" s="23">
        <f t="shared" si="18"/>
        <v>367.71331685879181</v>
      </c>
      <c r="R89" s="23">
        <f t="shared" si="21"/>
        <v>386.61378134533368</v>
      </c>
      <c r="S89" s="23">
        <f t="shared" si="27"/>
        <v>424.07665675769647</v>
      </c>
      <c r="T89" s="23">
        <f t="shared" si="28"/>
        <v>339.2613254061572</v>
      </c>
      <c r="U89" s="23">
        <f>T89*0.8</f>
        <v>271.40906032492575</v>
      </c>
      <c r="V89" s="17">
        <v>80</v>
      </c>
      <c r="W89" s="17">
        <v>25</v>
      </c>
      <c r="X89" s="88">
        <f>V89*45.45%</f>
        <v>36.36</v>
      </c>
      <c r="Y89" s="89">
        <v>30333</v>
      </c>
    </row>
    <row r="90" spans="1:25" s="75" customFormat="1">
      <c r="A90" s="17">
        <v>77</v>
      </c>
      <c r="B90" s="85" t="s">
        <v>163</v>
      </c>
      <c r="C90" s="93">
        <v>16</v>
      </c>
      <c r="D90" s="90" t="s">
        <v>25</v>
      </c>
      <c r="E90" s="86">
        <v>3</v>
      </c>
      <c r="F90" s="86">
        <v>48</v>
      </c>
      <c r="G90" s="104" t="s">
        <v>105</v>
      </c>
      <c r="H90" s="85">
        <v>2</v>
      </c>
      <c r="I90" s="85">
        <v>85.29</v>
      </c>
      <c r="J90" s="27">
        <v>135795.88</v>
      </c>
      <c r="K90" s="23">
        <f t="shared" si="23"/>
        <v>2263.2646666666669</v>
      </c>
      <c r="L90" s="23">
        <f t="shared" si="24"/>
        <v>2036.9382000000001</v>
      </c>
      <c r="M90" s="23">
        <f t="shared" si="29"/>
        <v>678.97940000000006</v>
      </c>
      <c r="N90" s="23">
        <f t="shared" si="25"/>
        <v>4979.1822666666667</v>
      </c>
      <c r="O90" s="23">
        <f>N90/12</f>
        <v>414.93185555555556</v>
      </c>
      <c r="P90" s="23">
        <f t="shared" si="26"/>
        <v>482.85620030999996</v>
      </c>
      <c r="Q90" s="23">
        <f t="shared" si="18"/>
        <v>514.77299515049094</v>
      </c>
      <c r="R90" s="23">
        <f t="shared" si="21"/>
        <v>541.23232710122613</v>
      </c>
      <c r="S90" s="23">
        <f t="shared" si="27"/>
        <v>593.67773959733495</v>
      </c>
      <c r="T90" s="23">
        <f t="shared" si="28"/>
        <v>474.94219167786798</v>
      </c>
      <c r="U90" s="23">
        <f>T90*0.8</f>
        <v>379.95375334229442</v>
      </c>
      <c r="V90" s="17">
        <v>129</v>
      </c>
      <c r="W90" s="17">
        <v>25</v>
      </c>
      <c r="X90" s="88">
        <f>V90*45.45%</f>
        <v>58.630500000000005</v>
      </c>
      <c r="Y90" s="89">
        <v>28811</v>
      </c>
    </row>
    <row r="91" spans="1:25">
      <c r="A91" s="34"/>
      <c r="B91" s="35"/>
      <c r="C91" s="36"/>
      <c r="D91" s="37"/>
      <c r="E91" s="38"/>
      <c r="F91" s="38"/>
      <c r="G91" s="39"/>
      <c r="H91" s="35"/>
      <c r="I91" s="35"/>
      <c r="J91" s="40"/>
      <c r="K91" s="41"/>
      <c r="L91" s="42"/>
      <c r="M91" s="41"/>
      <c r="N91" s="41"/>
      <c r="O91" s="41"/>
      <c r="P91" s="41"/>
      <c r="Q91" s="41"/>
      <c r="R91" s="41"/>
      <c r="S91" s="41"/>
      <c r="T91" s="41"/>
      <c r="U91" s="42"/>
      <c r="V91" s="41"/>
      <c r="W91" s="41"/>
      <c r="X91" s="42"/>
    </row>
    <row r="92" spans="1:25">
      <c r="A92" s="1" t="s">
        <v>40</v>
      </c>
      <c r="U92" s="43"/>
    </row>
    <row r="93" spans="1:25">
      <c r="B93" s="1" t="s">
        <v>152</v>
      </c>
      <c r="U93" s="2"/>
    </row>
    <row r="94" spans="1:25">
      <c r="A94" s="2"/>
      <c r="B94" s="1"/>
      <c r="U94" s="2"/>
    </row>
    <row r="95" spans="1:25">
      <c r="A95" s="2"/>
      <c r="B95" s="1"/>
      <c r="C95" s="71" t="s">
        <v>195</v>
      </c>
      <c r="K95" s="1" t="s">
        <v>196</v>
      </c>
      <c r="T95" s="1" t="s">
        <v>192</v>
      </c>
      <c r="U95" s="2"/>
    </row>
    <row r="96" spans="1:25">
      <c r="A96" s="1"/>
      <c r="C96" s="71" t="s">
        <v>190</v>
      </c>
      <c r="D96" s="4"/>
      <c r="E96" s="4"/>
      <c r="F96" s="68"/>
      <c r="G96" s="2"/>
      <c r="H96" s="1"/>
      <c r="I96" s="4"/>
      <c r="J96" s="4"/>
      <c r="K96" s="1" t="s">
        <v>191</v>
      </c>
      <c r="N96" s="1"/>
      <c r="T96" s="1" t="s">
        <v>41</v>
      </c>
      <c r="U96" s="43"/>
      <c r="W96" s="12"/>
      <c r="X96" s="43"/>
    </row>
    <row r="97" spans="1:24">
      <c r="A97" s="1"/>
      <c r="C97" s="45" t="s">
        <v>193</v>
      </c>
      <c r="D97" s="14"/>
      <c r="E97" s="4"/>
      <c r="F97" s="68"/>
      <c r="G97" s="2"/>
      <c r="H97" s="1"/>
      <c r="I97" s="4"/>
      <c r="J97" s="4"/>
      <c r="K97" s="1" t="s">
        <v>45</v>
      </c>
      <c r="L97" s="2"/>
      <c r="M97" s="2"/>
      <c r="N97" s="1"/>
      <c r="T97" s="9" t="s">
        <v>194</v>
      </c>
      <c r="U97" s="43"/>
      <c r="V97" s="5"/>
      <c r="W97" s="1"/>
      <c r="X97" s="9"/>
    </row>
    <row r="98" spans="1:24">
      <c r="A98" s="1"/>
      <c r="B98" s="1"/>
      <c r="C98" s="4"/>
      <c r="D98" s="14"/>
      <c r="E98" s="4"/>
      <c r="F98" s="68"/>
      <c r="G98" s="2"/>
      <c r="I98" s="4"/>
      <c r="J98" s="4"/>
      <c r="K98" s="1"/>
      <c r="P98" s="4"/>
      <c r="Q98" s="4"/>
      <c r="R98" s="4"/>
      <c r="S98" s="4"/>
      <c r="U98" s="43"/>
      <c r="V98" s="1"/>
      <c r="X98" s="10"/>
    </row>
    <row r="99" spans="1:24">
      <c r="A99" s="1"/>
      <c r="B99" s="1"/>
      <c r="C99" s="4"/>
      <c r="D99" s="4"/>
      <c r="E99" s="14"/>
      <c r="F99" s="4"/>
      <c r="G99" s="67"/>
      <c r="J99" s="4"/>
      <c r="L99" s="1"/>
      <c r="N99" s="4"/>
      <c r="T99" s="4"/>
      <c r="U99" s="73"/>
      <c r="V99" s="14"/>
      <c r="W99" s="9"/>
      <c r="X99" s="4"/>
    </row>
    <row r="100" spans="1:24">
      <c r="B100" s="1"/>
      <c r="C100" s="4"/>
      <c r="D100" s="4"/>
      <c r="E100" s="14"/>
      <c r="G100" s="67"/>
      <c r="J100" s="4"/>
      <c r="N100" s="4"/>
      <c r="T100" s="4"/>
      <c r="U100" s="73"/>
      <c r="V100" s="14"/>
      <c r="W100" s="43"/>
      <c r="X100" s="4"/>
    </row>
    <row r="101" spans="1:24">
      <c r="B101" s="1"/>
      <c r="G101" s="67"/>
      <c r="J101" s="4"/>
      <c r="N101" s="4"/>
      <c r="U101" s="74"/>
      <c r="V101" s="2"/>
      <c r="W101" s="43"/>
      <c r="X101" s="4"/>
    </row>
    <row r="102" spans="1:24">
      <c r="V102" s="2"/>
      <c r="W102" s="2"/>
      <c r="X102" s="43"/>
    </row>
    <row r="103" spans="1:24">
      <c r="U103" s="74"/>
      <c r="V103" s="2"/>
      <c r="W103" s="2"/>
      <c r="X103" s="43"/>
    </row>
    <row r="104" spans="1:24">
      <c r="U104" s="74"/>
      <c r="V104" s="2"/>
      <c r="W104" s="2"/>
      <c r="X104" s="43"/>
    </row>
    <row r="105" spans="1:24">
      <c r="U105" s="74"/>
      <c r="V105" s="2"/>
      <c r="W105" s="2"/>
      <c r="X105" s="43"/>
    </row>
    <row r="107" spans="1:24">
      <c r="A107" s="2"/>
      <c r="N107" s="1"/>
      <c r="U107" s="74"/>
      <c r="V107" s="2"/>
      <c r="W107" s="2"/>
      <c r="X107" s="43"/>
    </row>
    <row r="108" spans="1:24">
      <c r="A108" s="2"/>
      <c r="N108" s="3"/>
      <c r="U108" s="74"/>
      <c r="V108" s="2"/>
      <c r="W108" s="2"/>
      <c r="X108" s="43"/>
    </row>
    <row r="109" spans="1:24">
      <c r="A109" s="2"/>
      <c r="V109" s="2"/>
      <c r="W109" s="2"/>
      <c r="X109" s="43"/>
    </row>
    <row r="110" spans="1:24">
      <c r="A110" s="2"/>
      <c r="U110" s="74"/>
      <c r="V110" s="2"/>
      <c r="W110" s="2"/>
      <c r="X110" s="43"/>
    </row>
    <row r="111" spans="1:24">
      <c r="A111" s="2"/>
      <c r="V111" s="2"/>
      <c r="W111" s="2"/>
      <c r="X111" s="43"/>
    </row>
    <row r="116" spans="11:11">
      <c r="K116" s="1"/>
    </row>
    <row r="117" spans="11:11">
      <c r="K117" s="1"/>
    </row>
    <row r="118" spans="11:11">
      <c r="K118" s="1"/>
    </row>
  </sheetData>
  <pageMargins left="0.35433070866141736" right="0.19685039370078741" top="0.23622047244094491" bottom="0.47244094488188981" header="0.31496062992125984" footer="0.31496062992125984"/>
  <pageSetup paperSize="8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01.2022</vt:lpstr>
      <vt:lpstr>2026</vt:lpstr>
      <vt:lpstr>'01.2022'!Print_Area</vt:lpstr>
      <vt:lpstr>'2026'!Print_Area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2026-02-13T08:58:14Z</dcterms:modified>
</cp:coreProperties>
</file>