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1550" yWindow="690" windowWidth="3840" windowHeight="7395"/>
  </bookViews>
  <sheets>
    <sheet name="RF 120A - 2026" sheetId="17" r:id="rId1"/>
  </sheets>
  <definedNames>
    <definedName name="_xlnm.Print_Area" localSheetId="0">'RF 120A - 2026'!$A$1:$AA$74</definedName>
  </definedNames>
  <calcPr calcId="125725"/>
</workbook>
</file>

<file path=xl/calcChain.xml><?xml version="1.0" encoding="utf-8"?>
<calcChain xmlns="http://schemas.openxmlformats.org/spreadsheetml/2006/main">
  <c r="X44" i="17"/>
  <c r="X43"/>
  <c r="X21"/>
  <c r="X18"/>
  <c r="X17"/>
  <c r="X19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12"/>
  <c r="X26" l="1"/>
  <c r="X63" l="1"/>
  <c r="X58"/>
  <c r="X54"/>
  <c r="X35"/>
  <c r="X13"/>
  <c r="X48" l="1"/>
  <c r="X23"/>
  <c r="X61"/>
  <c r="X60"/>
  <c r="X57"/>
  <c r="X52"/>
  <c r="X49"/>
  <c r="X41"/>
  <c r="X40"/>
  <c r="X38"/>
  <c r="X37"/>
  <c r="X32"/>
  <c r="X31"/>
  <c r="X30"/>
  <c r="X29"/>
  <c r="X28"/>
  <c r="X27"/>
  <c r="X22"/>
  <c r="X62"/>
  <c r="X59"/>
  <c r="X56"/>
  <c r="X55"/>
  <c r="X53"/>
  <c r="X51"/>
  <c r="X50"/>
  <c r="X47"/>
  <c r="X46"/>
  <c r="X45"/>
  <c r="X42"/>
  <c r="X39"/>
  <c r="X36"/>
  <c r="X34"/>
  <c r="X33"/>
  <c r="X25"/>
  <c r="X24"/>
  <c r="X20"/>
  <c r="X16"/>
  <c r="X15"/>
  <c r="X14"/>
  <c r="X12"/>
  <c r="J25" l="1"/>
  <c r="M25" s="1"/>
  <c r="J26"/>
  <c r="L26" s="1"/>
  <c r="J27"/>
  <c r="K27" s="1"/>
  <c r="J28"/>
  <c r="J29"/>
  <c r="K29" s="1"/>
  <c r="J30"/>
  <c r="K30" s="1"/>
  <c r="J31"/>
  <c r="L31" s="1"/>
  <c r="J32"/>
  <c r="J33"/>
  <c r="M33" s="1"/>
  <c r="J34"/>
  <c r="M34" s="1"/>
  <c r="J35"/>
  <c r="K35" s="1"/>
  <c r="J36"/>
  <c r="L36" s="1"/>
  <c r="J37"/>
  <c r="K37" s="1"/>
  <c r="J38"/>
  <c r="L38" s="1"/>
  <c r="J39"/>
  <c r="M39" s="1"/>
  <c r="J40"/>
  <c r="L40" s="1"/>
  <c r="J41"/>
  <c r="J42"/>
  <c r="J43"/>
  <c r="L43" s="1"/>
  <c r="J44"/>
  <c r="M44" s="1"/>
  <c r="J45"/>
  <c r="M45" s="1"/>
  <c r="J46"/>
  <c r="J47"/>
  <c r="L47" s="1"/>
  <c r="J48"/>
  <c r="K48" s="1"/>
  <c r="J49"/>
  <c r="K49" s="1"/>
  <c r="J50"/>
  <c r="M50" s="1"/>
  <c r="J51"/>
  <c r="J52"/>
  <c r="K52" s="1"/>
  <c r="J53"/>
  <c r="J54"/>
  <c r="M54" s="1"/>
  <c r="J55"/>
  <c r="M55" s="1"/>
  <c r="J56"/>
  <c r="M56" s="1"/>
  <c r="J57"/>
  <c r="K57" s="1"/>
  <c r="J58"/>
  <c r="J59"/>
  <c r="M59" s="1"/>
  <c r="J60"/>
  <c r="L60" s="1"/>
  <c r="J61"/>
  <c r="L61" s="1"/>
  <c r="J62"/>
  <c r="M62" s="1"/>
  <c r="J63"/>
  <c r="M63" s="1"/>
  <c r="J13"/>
  <c r="J14"/>
  <c r="M14" s="1"/>
  <c r="J15"/>
  <c r="M15" s="1"/>
  <c r="J16"/>
  <c r="M16" s="1"/>
  <c r="J17"/>
  <c r="M17" s="1"/>
  <c r="J18"/>
  <c r="J19"/>
  <c r="K19" s="1"/>
  <c r="J20"/>
  <c r="M20" s="1"/>
  <c r="J21"/>
  <c r="M21" s="1"/>
  <c r="J22"/>
  <c r="K22" s="1"/>
  <c r="J23"/>
  <c r="L23" s="1"/>
  <c r="J24"/>
  <c r="M24" s="1"/>
  <c r="J12"/>
  <c r="K34"/>
  <c r="N34" s="1"/>
  <c r="O34" s="1"/>
  <c r="P34" s="1"/>
  <c r="L34"/>
  <c r="L48"/>
  <c r="K43"/>
  <c r="L44" l="1"/>
  <c r="L55"/>
  <c r="K55"/>
  <c r="N55" s="1"/>
  <c r="O55" s="1"/>
  <c r="P55" s="1"/>
  <c r="Q55" s="1"/>
  <c r="R55" s="1"/>
  <c r="K60"/>
  <c r="N60" s="1"/>
  <c r="O60" s="1"/>
  <c r="P60" s="1"/>
  <c r="Q60" s="1"/>
  <c r="R60" s="1"/>
  <c r="S60" s="1"/>
  <c r="T60" s="1"/>
  <c r="U60" s="1"/>
  <c r="L59"/>
  <c r="N48"/>
  <c r="O48" s="1"/>
  <c r="P48" s="1"/>
  <c r="Q48" s="1"/>
  <c r="R48" s="1"/>
  <c r="K18"/>
  <c r="M18"/>
  <c r="L35"/>
  <c r="M35"/>
  <c r="K44"/>
  <c r="K13"/>
  <c r="M13"/>
  <c r="K56"/>
  <c r="L19"/>
  <c r="N19" s="1"/>
  <c r="O19" s="1"/>
  <c r="P19" s="1"/>
  <c r="Q19" s="1"/>
  <c r="R19" s="1"/>
  <c r="L56"/>
  <c r="L20"/>
  <c r="K59"/>
  <c r="L33"/>
  <c r="K61"/>
  <c r="N61" s="1"/>
  <c r="O61" s="1"/>
  <c r="P61" s="1"/>
  <c r="L53"/>
  <c r="M53"/>
  <c r="L42"/>
  <c r="M42"/>
  <c r="K38"/>
  <c r="N38" s="1"/>
  <c r="O38" s="1"/>
  <c r="P38" s="1"/>
  <c r="Q34"/>
  <c r="R34" s="1"/>
  <c r="K51"/>
  <c r="M51"/>
  <c r="L37"/>
  <c r="N37" s="1"/>
  <c r="O37" s="1"/>
  <c r="P37" s="1"/>
  <c r="L49"/>
  <c r="N49" s="1"/>
  <c r="O49" s="1"/>
  <c r="P49" s="1"/>
  <c r="K24"/>
  <c r="L24"/>
  <c r="N24" s="1"/>
  <c r="O24" s="1"/>
  <c r="P24" s="1"/>
  <c r="L13"/>
  <c r="L15"/>
  <c r="K15"/>
  <c r="L58"/>
  <c r="L46"/>
  <c r="M46"/>
  <c r="L51"/>
  <c r="K25"/>
  <c r="L25"/>
  <c r="K26"/>
  <c r="N26" s="1"/>
  <c r="O26" s="1"/>
  <c r="P26" s="1"/>
  <c r="L17"/>
  <c r="L12"/>
  <c r="M12"/>
  <c r="K47"/>
  <c r="M47"/>
  <c r="K50"/>
  <c r="L18"/>
  <c r="K36"/>
  <c r="N36" s="1"/>
  <c r="O36" s="1"/>
  <c r="P36" s="1"/>
  <c r="M36"/>
  <c r="L22"/>
  <c r="N22" s="1"/>
  <c r="O22" s="1"/>
  <c r="P22" s="1"/>
  <c r="L50"/>
  <c r="K62"/>
  <c r="L62"/>
  <c r="K17"/>
  <c r="L29"/>
  <c r="N29" s="1"/>
  <c r="O29" s="1"/>
  <c r="P29" s="1"/>
  <c r="K33"/>
  <c r="L52"/>
  <c r="L30"/>
  <c r="N30" s="1"/>
  <c r="O30" s="1"/>
  <c r="P30" s="1"/>
  <c r="L27"/>
  <c r="N27" s="1"/>
  <c r="O27" s="1"/>
  <c r="P27" s="1"/>
  <c r="K45"/>
  <c r="K41"/>
  <c r="L57"/>
  <c r="N57" s="1"/>
  <c r="O57" s="1"/>
  <c r="P57" s="1"/>
  <c r="K28"/>
  <c r="L45"/>
  <c r="L41"/>
  <c r="K63"/>
  <c r="K54"/>
  <c r="L63"/>
  <c r="K32"/>
  <c r="K46"/>
  <c r="K42"/>
  <c r="K58"/>
  <c r="L54"/>
  <c r="N35"/>
  <c r="O35" s="1"/>
  <c r="P35" s="1"/>
  <c r="L32"/>
  <c r="K39"/>
  <c r="L39"/>
  <c r="K40"/>
  <c r="N40" s="1"/>
  <c r="O40" s="1"/>
  <c r="P40" s="1"/>
  <c r="K53"/>
  <c r="K31"/>
  <c r="N31" s="1"/>
  <c r="O31" s="1"/>
  <c r="P31" s="1"/>
  <c r="L28"/>
  <c r="K16"/>
  <c r="K23"/>
  <c r="N23" s="1"/>
  <c r="O23" s="1"/>
  <c r="P23" s="1"/>
  <c r="L16"/>
  <c r="K20"/>
  <c r="K21"/>
  <c r="N21" s="1"/>
  <c r="O21" s="1"/>
  <c r="P21" s="1"/>
  <c r="L21"/>
  <c r="K14"/>
  <c r="L14"/>
  <c r="K12"/>
  <c r="N43"/>
  <c r="O43" s="1"/>
  <c r="P43" s="1"/>
  <c r="U34" l="1"/>
  <c r="S34"/>
  <c r="T34" s="1"/>
  <c r="S48"/>
  <c r="T48" s="1"/>
  <c r="U48" s="1"/>
  <c r="N12"/>
  <c r="O12" s="1"/>
  <c r="P12" s="1"/>
  <c r="N59"/>
  <c r="O59" s="1"/>
  <c r="P59" s="1"/>
  <c r="S55"/>
  <c r="T55" s="1"/>
  <c r="U55" s="1"/>
  <c r="N44"/>
  <c r="O44" s="1"/>
  <c r="P44" s="1"/>
  <c r="S19"/>
  <c r="T19" s="1"/>
  <c r="U19" s="1"/>
  <c r="N20"/>
  <c r="O20" s="1"/>
  <c r="P20" s="1"/>
  <c r="N13"/>
  <c r="O13" s="1"/>
  <c r="P13" s="1"/>
  <c r="Q13" s="1"/>
  <c r="R13" s="1"/>
  <c r="N18"/>
  <c r="O18" s="1"/>
  <c r="P18" s="1"/>
  <c r="N25"/>
  <c r="O25" s="1"/>
  <c r="P25" s="1"/>
  <c r="N33"/>
  <c r="O33" s="1"/>
  <c r="P33" s="1"/>
  <c r="Q33" s="1"/>
  <c r="R33" s="1"/>
  <c r="N58"/>
  <c r="O58" s="1"/>
  <c r="P58" s="1"/>
  <c r="Q58" s="1"/>
  <c r="R58" s="1"/>
  <c r="N51"/>
  <c r="O51" s="1"/>
  <c r="P51" s="1"/>
  <c r="Q51" s="1"/>
  <c r="R51" s="1"/>
  <c r="N63"/>
  <c r="O63" s="1"/>
  <c r="P63" s="1"/>
  <c r="Q63" s="1"/>
  <c r="R63" s="1"/>
  <c r="S63" s="1"/>
  <c r="T63" s="1"/>
  <c r="U63" s="1"/>
  <c r="N56"/>
  <c r="O56" s="1"/>
  <c r="P56" s="1"/>
  <c r="Q56" s="1"/>
  <c r="R56" s="1"/>
  <c r="N46"/>
  <c r="O46" s="1"/>
  <c r="P46" s="1"/>
  <c r="Q46" s="1"/>
  <c r="R46" s="1"/>
  <c r="N42"/>
  <c r="O42" s="1"/>
  <c r="P42" s="1"/>
  <c r="Q42" s="1"/>
  <c r="R42" s="1"/>
  <c r="N15"/>
  <c r="O15" s="1"/>
  <c r="P15" s="1"/>
  <c r="Q15" s="1"/>
  <c r="R15" s="1"/>
  <c r="N47"/>
  <c r="O47" s="1"/>
  <c r="P47" s="1"/>
  <c r="Q47" s="1"/>
  <c r="R47" s="1"/>
  <c r="N53"/>
  <c r="O53" s="1"/>
  <c r="P53" s="1"/>
  <c r="Q53" s="1"/>
  <c r="R53" s="1"/>
  <c r="N16"/>
  <c r="O16" s="1"/>
  <c r="P16" s="1"/>
  <c r="Q16" s="1"/>
  <c r="R16" s="1"/>
  <c r="N62"/>
  <c r="O62" s="1"/>
  <c r="P62" s="1"/>
  <c r="Q62" s="1"/>
  <c r="R62" s="1"/>
  <c r="Q57"/>
  <c r="R57" s="1"/>
  <c r="Q29"/>
  <c r="R29" s="1"/>
  <c r="Q37"/>
  <c r="R37" s="1"/>
  <c r="Q36"/>
  <c r="R36" s="1"/>
  <c r="Q27"/>
  <c r="R27" s="1"/>
  <c r="Q12"/>
  <c r="R12" s="1"/>
  <c r="Q22"/>
  <c r="R22" s="1"/>
  <c r="Q43"/>
  <c r="R43" s="1"/>
  <c r="Q49"/>
  <c r="R49" s="1"/>
  <c r="Q44"/>
  <c r="R44" s="1"/>
  <c r="Q30"/>
  <c r="R30" s="1"/>
  <c r="Q59"/>
  <c r="R59" s="1"/>
  <c r="Q25"/>
  <c r="R25" s="1"/>
  <c r="Q24"/>
  <c r="R24" s="1"/>
  <c r="Q61"/>
  <c r="R61" s="1"/>
  <c r="N14"/>
  <c r="O14" s="1"/>
  <c r="P14" s="1"/>
  <c r="N17"/>
  <c r="O17" s="1"/>
  <c r="P17" s="1"/>
  <c r="Q18"/>
  <c r="R18" s="1"/>
  <c r="Q21"/>
  <c r="R21" s="1"/>
  <c r="Q38"/>
  <c r="R38" s="1"/>
  <c r="N45"/>
  <c r="O45" s="1"/>
  <c r="P45" s="1"/>
  <c r="Q20"/>
  <c r="R20" s="1"/>
  <c r="Q40"/>
  <c r="R40" s="1"/>
  <c r="N41"/>
  <c r="O41" s="1"/>
  <c r="P41" s="1"/>
  <c r="N50"/>
  <c r="O50" s="1"/>
  <c r="P50" s="1"/>
  <c r="Q23"/>
  <c r="R23" s="1"/>
  <c r="Q31"/>
  <c r="R31" s="1"/>
  <c r="Q35"/>
  <c r="R35" s="1"/>
  <c r="Q26"/>
  <c r="R26" s="1"/>
  <c r="S26" s="1"/>
  <c r="T26" s="1"/>
  <c r="U26" s="1"/>
  <c r="N32"/>
  <c r="O32" s="1"/>
  <c r="P32" s="1"/>
  <c r="N28"/>
  <c r="O28" s="1"/>
  <c r="P28" s="1"/>
  <c r="N52"/>
  <c r="O52" s="1"/>
  <c r="P52" s="1"/>
  <c r="N39"/>
  <c r="O39" s="1"/>
  <c r="P39" s="1"/>
  <c r="N54"/>
  <c r="O54" s="1"/>
  <c r="P54" s="1"/>
  <c r="U18" l="1"/>
  <c r="S18"/>
  <c r="T18" s="1"/>
  <c r="S53"/>
  <c r="T53" s="1"/>
  <c r="U53" s="1"/>
  <c r="U13"/>
  <c r="S13"/>
  <c r="T13" s="1"/>
  <c r="S31"/>
  <c r="T31" s="1"/>
  <c r="U31" s="1"/>
  <c r="U40"/>
  <c r="S40"/>
  <c r="T40" s="1"/>
  <c r="S21"/>
  <c r="T21" s="1"/>
  <c r="U21" s="1"/>
  <c r="U61"/>
  <c r="S61"/>
  <c r="T61" s="1"/>
  <c r="S30"/>
  <c r="T30" s="1"/>
  <c r="U30" s="1"/>
  <c r="U22"/>
  <c r="S22"/>
  <c r="T22" s="1"/>
  <c r="S37"/>
  <c r="T37" s="1"/>
  <c r="U37" s="1"/>
  <c r="U16"/>
  <c r="S16"/>
  <c r="T16" s="1"/>
  <c r="S42"/>
  <c r="T42" s="1"/>
  <c r="U42" s="1"/>
  <c r="U51"/>
  <c r="S51"/>
  <c r="T51" s="1"/>
  <c r="S23"/>
  <c r="T23" s="1"/>
  <c r="U23" s="1"/>
  <c r="U24"/>
  <c r="S24"/>
  <c r="T24" s="1"/>
  <c r="S12"/>
  <c r="T12" s="1"/>
  <c r="U12" s="1"/>
  <c r="U58"/>
  <c r="S58"/>
  <c r="T58" s="1"/>
  <c r="S35"/>
  <c r="T35" s="1"/>
  <c r="U35" s="1"/>
  <c r="U38"/>
  <c r="S38"/>
  <c r="T38" s="1"/>
  <c r="S59"/>
  <c r="T59" s="1"/>
  <c r="U59" s="1"/>
  <c r="U43"/>
  <c r="S43"/>
  <c r="T43" s="1"/>
  <c r="S36"/>
  <c r="T36" s="1"/>
  <c r="U36" s="1"/>
  <c r="U62"/>
  <c r="S62"/>
  <c r="T62" s="1"/>
  <c r="S15"/>
  <c r="T15" s="1"/>
  <c r="U15" s="1"/>
  <c r="U20"/>
  <c r="S20"/>
  <c r="T20" s="1"/>
  <c r="S44"/>
  <c r="T44" s="1"/>
  <c r="U44" s="1"/>
  <c r="U29"/>
  <c r="S29"/>
  <c r="T29" s="1"/>
  <c r="S46"/>
  <c r="T46" s="1"/>
  <c r="U46" s="1"/>
  <c r="U25"/>
  <c r="S25"/>
  <c r="T25" s="1"/>
  <c r="S49"/>
  <c r="T49" s="1"/>
  <c r="U49" s="1"/>
  <c r="U27"/>
  <c r="S27"/>
  <c r="T27" s="1"/>
  <c r="S57"/>
  <c r="T57" s="1"/>
  <c r="U57" s="1"/>
  <c r="U47"/>
  <c r="S47"/>
  <c r="T47" s="1"/>
  <c r="S56"/>
  <c r="T56" s="1"/>
  <c r="U56" s="1"/>
  <c r="U33"/>
  <c r="S33"/>
  <c r="T33" s="1"/>
  <c r="Q45"/>
  <c r="R45" s="1"/>
  <c r="S45" s="1"/>
  <c r="T45" s="1"/>
  <c r="U45" s="1"/>
  <c r="Q32"/>
  <c r="R32" s="1"/>
  <c r="Q41"/>
  <c r="R41" s="1"/>
  <c r="Q28"/>
  <c r="R28" s="1"/>
  <c r="Q14"/>
  <c r="R14" s="1"/>
  <c r="Q52"/>
  <c r="R52" s="1"/>
  <c r="S52" s="1"/>
  <c r="T52" s="1"/>
  <c r="U52" s="1"/>
  <c r="Q39"/>
  <c r="R39" s="1"/>
  <c r="Q17"/>
  <c r="R17" s="1"/>
  <c r="Q50"/>
  <c r="R50" s="1"/>
  <c r="Q54"/>
  <c r="R54" s="1"/>
  <c r="S54" s="1"/>
  <c r="T54" s="1"/>
  <c r="U54" s="1"/>
  <c r="U17" l="1"/>
  <c r="S17"/>
  <c r="T17" s="1"/>
  <c r="S28"/>
  <c r="T28" s="1"/>
  <c r="U28" s="1"/>
  <c r="U39"/>
  <c r="S39"/>
  <c r="T39" s="1"/>
  <c r="S50"/>
  <c r="T50" s="1"/>
  <c r="U50" s="1"/>
  <c r="U14"/>
  <c r="S14"/>
  <c r="T14" s="1"/>
  <c r="S41"/>
  <c r="T41" s="1"/>
  <c r="U41" s="1"/>
  <c r="U32"/>
  <c r="S32"/>
  <c r="T32" s="1"/>
</calcChain>
</file>

<file path=xl/sharedStrings.xml><?xml version="1.0" encoding="utf-8"?>
<sst xmlns="http://schemas.openxmlformats.org/spreadsheetml/2006/main" count="305" uniqueCount="121">
  <si>
    <t>Recuperarea investiţiei (amortizare) (lei)</t>
  </si>
  <si>
    <t>Cheltuieli de întreţinere curentă, reparaţii curente, reparaţii capitale şi administrare (lei)</t>
  </si>
  <si>
    <t xml:space="preserve">Cota autorităţii  publice </t>
  </si>
  <si>
    <t>Valoare chirie după ponderare rang localităţi (lei)</t>
  </si>
  <si>
    <t>-</t>
  </si>
  <si>
    <t>Aria desfăşurată în mp apartament</t>
  </si>
  <si>
    <t>Chiria netă anuală aferentă apartamentului calculată fără criterii de ponderare (lei)</t>
  </si>
  <si>
    <t>Valoare chirie lunară după ponderare venituri (lei)</t>
  </si>
  <si>
    <t>A</t>
  </si>
  <si>
    <t>P</t>
  </si>
  <si>
    <t>B</t>
  </si>
  <si>
    <t>Adresă imobil</t>
  </si>
  <si>
    <t>Nr.</t>
  </si>
  <si>
    <t>Sc</t>
  </si>
  <si>
    <t>Et</t>
  </si>
  <si>
    <t>Nr. camere</t>
  </si>
  <si>
    <t>Nivelul maxim al chiriei (lei)</t>
  </si>
  <si>
    <t>Nr. crt.</t>
  </si>
  <si>
    <t>PRIMĂRIA MUNICIPIULUI BAIA MARE</t>
  </si>
  <si>
    <t>DIRECȚIA PATRIMONIU</t>
  </si>
  <si>
    <t>SERVICIUL CONTRACTE IMOBILIARE</t>
  </si>
  <si>
    <t>Data scadentă a chiriei</t>
  </si>
  <si>
    <t>OBS:</t>
  </si>
  <si>
    <t>Şef Serviciu Contracte Imobiliare</t>
  </si>
  <si>
    <t>Valoare de învestiție a locuinței</t>
  </si>
  <si>
    <t>5=2x0,5%</t>
  </si>
  <si>
    <t>6=3+4+5</t>
  </si>
  <si>
    <t>7=6:12</t>
  </si>
  <si>
    <t xml:space="preserve">Recuperarea investiției din chiria lunară </t>
  </si>
  <si>
    <t>7¹</t>
  </si>
  <si>
    <t>Chiria netă anuală aferentă apartamentului calculată fără criterii de ponderare (lei) actualizată cu rata inflației</t>
  </si>
  <si>
    <t>Titular contract</t>
  </si>
  <si>
    <t>Întocmit,</t>
  </si>
  <si>
    <t>7¹=7*16.37%</t>
  </si>
  <si>
    <t>BD. REGELE FERDINAND</t>
  </si>
  <si>
    <t>120A</t>
  </si>
  <si>
    <t>TODORAN GEORGIANA IULIA</t>
  </si>
  <si>
    <t xml:space="preserve">RUS VIOLETA </t>
  </si>
  <si>
    <t>SUSTIC MADALINA OANA</t>
  </si>
  <si>
    <t xml:space="preserve">MOCIAG PETRISOR </t>
  </si>
  <si>
    <t>MAJERCSAK ALEXANDRU IOAN</t>
  </si>
  <si>
    <t>MOTICA ZITA</t>
  </si>
  <si>
    <t>PERTA  SEBASTIAN CONSTANTIN</t>
  </si>
  <si>
    <t>NAGY DORINA</t>
  </si>
  <si>
    <t>POPESCU LUCIA FRANCESCA</t>
  </si>
  <si>
    <t>KASZTA KATALIN EVELIN</t>
  </si>
  <si>
    <t>SPATAR CORINA LAVINIA</t>
  </si>
  <si>
    <t>GHENOIU MARCELA IOANA ANDREEA</t>
  </si>
  <si>
    <t>UTA CAMELIA</t>
  </si>
  <si>
    <t xml:space="preserve">ROMAN SAMUEL </t>
  </si>
  <si>
    <t xml:space="preserve">ROMAN DANIEL </t>
  </si>
  <si>
    <t xml:space="preserve">STRETEA RENATA </t>
  </si>
  <si>
    <t>COMAN RALUCA LAVINIA</t>
  </si>
  <si>
    <t>MOLDOVAN MARIA CORINA</t>
  </si>
  <si>
    <t>OLAR DUMITRU ADRIAN</t>
  </si>
  <si>
    <t>CIOLPAN MIRCEA RAZVAN</t>
  </si>
  <si>
    <t>MAIER LINDA OLGA</t>
  </si>
  <si>
    <t>LASKA EDUARD OVIDIU</t>
  </si>
  <si>
    <t>VARGA SAVETA COSMINA</t>
  </si>
  <si>
    <t>MARIS DARIUS ALIN</t>
  </si>
  <si>
    <t>LUPSE IOANA MARIA</t>
  </si>
  <si>
    <t>SANDOR MONICA CLAUDIA</t>
  </si>
  <si>
    <t>ERDOS CRISTINA ALEXANDRA</t>
  </si>
  <si>
    <t>BOITOR MIHAI VASILE</t>
  </si>
  <si>
    <t>BLEJAN PETRU MARIUS</t>
  </si>
  <si>
    <t>PINTEA MARIUS IOAN</t>
  </si>
  <si>
    <t>CRISAN MARIUS GEORGE</t>
  </si>
  <si>
    <t>CIMPAN DELIA CAMELIA</t>
  </si>
  <si>
    <t>STENCZEL DUMITRU DANIEL</t>
  </si>
  <si>
    <t>IONESCU ELENA TIMEA</t>
  </si>
  <si>
    <t>IOSIP CALIN CONSTANTIN</t>
  </si>
  <si>
    <t>BUCUR CRISTIAN DAN</t>
  </si>
  <si>
    <t>GRIZ LUCIAN</t>
  </si>
  <si>
    <t>BUTICAS NOEMI</t>
  </si>
  <si>
    <t>DOMOKOS ANDREEA ILDIKO</t>
  </si>
  <si>
    <t>LAPUSTE DARIUS VASILE</t>
  </si>
  <si>
    <t>BALAJ ROXANA GEORGIANA</t>
  </si>
  <si>
    <t>SZANTO RALUCA OANA</t>
  </si>
  <si>
    <t>PREDA GABRIEL</t>
  </si>
  <si>
    <t>VERZELE MADALIN SORIN</t>
  </si>
  <si>
    <t>DANILUK ANDREI RAZVAN</t>
  </si>
  <si>
    <t>SZIGYARTO DANIEL</t>
  </si>
  <si>
    <t>TALOS ANA-MARIA</t>
  </si>
  <si>
    <t>CHIS COSMIN ALIN</t>
  </si>
  <si>
    <t>BERBOSZ MELINDA</t>
  </si>
  <si>
    <t>ARDELEAN DANIELA-FLORINA</t>
  </si>
  <si>
    <t>Chiria netă anuală 2024 aferentă  apartamentului calculată fără criterii de ponderare (lei) actualizată cu rata inflației</t>
  </si>
  <si>
    <t>7²</t>
  </si>
  <si>
    <t>8=7²x0,8</t>
  </si>
  <si>
    <t>Ap</t>
  </si>
  <si>
    <t>Chiria netă anuală 2025 aferentă  apartamentului calculată fără criterii de ponderare (lei) actualizată cu rata inflației</t>
  </si>
  <si>
    <t>9 = 8 x 0,80 sau
9 = 8 x 0,90 sau
9 = 8 x 1,00</t>
  </si>
  <si>
    <t>Vârsta</t>
  </si>
  <si>
    <t>7³=7² x 5,14</t>
  </si>
  <si>
    <r>
      <t>7</t>
    </r>
    <r>
      <rPr>
        <sz val="10"/>
        <rFont val="Times New Roman"/>
        <family val="1"/>
      </rPr>
      <t>³</t>
    </r>
  </si>
  <si>
    <t>Persoanele scutite de la plata chiriei conform art. 20 din Legea nr. 448/2016 privind protecția și promovarea persoanelor cu handicap sunt marcate în tabel cu "0 " la coloane 10, 11, 12</t>
  </si>
  <si>
    <t>Data nașterii</t>
  </si>
  <si>
    <t>Chiria lunară (lei)</t>
  </si>
  <si>
    <t>DIRECŢIA GENERALĂ JURIDICĂ ȘI PATRIMONIU</t>
  </si>
  <si>
    <t>7²=7¹ x 6,6%</t>
  </si>
  <si>
    <t>3=2:60 ani</t>
  </si>
  <si>
    <t>4=2 x 1,5%</t>
  </si>
  <si>
    <t>DESTINATE ÎNCHIRIERII, CONSTRUITE PRIN A.N.L. SITUATE ÎN MUNICIPIUL BAIA MARE, BD REGELE FERDINAND, NR. 120A</t>
  </si>
  <si>
    <t>Major Lajos - Efraim</t>
  </si>
  <si>
    <t>Inspector asistent</t>
  </si>
  <si>
    <t>7⁴</t>
  </si>
  <si>
    <t>Chiria netă anuală 2026 aferentă  apartamentului calculată fără criterii de ponderare (lei) actualizată cu rata inflației</t>
  </si>
  <si>
    <t>TABEL PRIVIND ACTUALIZAREA ANUALĂ A CUANTUMULUI CHIRIILOR CU RATA INFLAȚIEI PENTRU ANUL 2026 LA LOCUINȚELE PENTRU TINERI</t>
  </si>
  <si>
    <r>
      <t>7</t>
    </r>
    <r>
      <rPr>
        <sz val="11"/>
        <rFont val="Arial"/>
        <family val="2"/>
      </rPr>
      <t>⁴</t>
    </r>
    <r>
      <rPr>
        <sz val="11"/>
        <rFont val="Times New Roman"/>
        <family val="1"/>
      </rPr>
      <t>=7</t>
    </r>
    <r>
      <rPr>
        <sz val="11"/>
        <rFont val="Calibri"/>
        <family val="2"/>
      </rPr>
      <t>³</t>
    </r>
    <r>
      <rPr>
        <sz val="11"/>
        <rFont val="Times New Roman"/>
        <family val="1"/>
      </rPr>
      <t xml:space="preserve"> x 9,69%</t>
    </r>
  </si>
  <si>
    <t>H</t>
  </si>
  <si>
    <t>ok</t>
  </si>
  <si>
    <t>TAIBAN MIHNEA DAVID</t>
  </si>
  <si>
    <t>CANALOS IOAN</t>
  </si>
  <si>
    <t>ok + AA</t>
  </si>
  <si>
    <t>AA</t>
  </si>
  <si>
    <r>
      <t>ANEXA NR. 3 LA HCL NR.</t>
    </r>
    <r>
      <rPr>
        <b/>
        <u/>
        <sz val="10"/>
        <rFont val="Arial"/>
        <family val="2"/>
      </rPr>
      <t xml:space="preserve">           </t>
    </r>
    <r>
      <rPr>
        <b/>
        <sz val="10"/>
        <rFont val="Arial"/>
        <family val="2"/>
      </rPr>
      <t xml:space="preserve"> / 2026</t>
    </r>
  </si>
  <si>
    <t>Vizat,</t>
  </si>
  <si>
    <t>Jur. Erica-Laura Cozma</t>
  </si>
  <si>
    <t xml:space="preserve">Director Executiv Direcția Patrimoniu </t>
  </si>
  <si>
    <t>Verificat,</t>
  </si>
  <si>
    <t>Jur. Narița Florina-Vasilica</t>
  </si>
</sst>
</file>

<file path=xl/styles.xml><?xml version="1.0" encoding="utf-8"?>
<styleSheet xmlns="http://schemas.openxmlformats.org/spreadsheetml/2006/main">
  <numFmts count="1">
    <numFmt numFmtId="165" formatCode="dd/mm/yyyy;@"/>
  </numFmts>
  <fonts count="1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u/>
      <sz val="10"/>
      <name val="Arial"/>
      <family val="2"/>
    </font>
    <font>
      <sz val="11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100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2" fontId="2" fillId="0" borderId="0" xfId="0" applyNumberFormat="1" applyFont="1" applyFill="1"/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/>
    </xf>
    <xf numFmtId="2" fontId="2" fillId="0" borderId="0" xfId="0" applyNumberFormat="1" applyFont="1" applyFill="1" applyAlignment="1">
      <alignment horizontal="left"/>
    </xf>
    <xf numFmtId="2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/>
    <xf numFmtId="0" fontId="2" fillId="0" borderId="0" xfId="0" applyFont="1"/>
    <xf numFmtId="0" fontId="1" fillId="2" borderId="0" xfId="0" applyFont="1" applyFill="1"/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/>
    <xf numFmtId="2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right" vertical="center" wrapText="1"/>
    </xf>
    <xf numFmtId="2" fontId="4" fillId="0" borderId="1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2" fontId="4" fillId="0" borderId="3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/>
    </xf>
    <xf numFmtId="2" fontId="1" fillId="2" borderId="0" xfId="0" applyNumberFormat="1" applyFont="1" applyFill="1"/>
    <xf numFmtId="2" fontId="1" fillId="3" borderId="0" xfId="0" applyNumberFormat="1" applyFont="1" applyFill="1"/>
    <xf numFmtId="2" fontId="5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2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right" vertical="center"/>
    </xf>
    <xf numFmtId="1" fontId="1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4" fontId="4" fillId="0" borderId="1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/>
    </xf>
    <xf numFmtId="2" fontId="1" fillId="0" borderId="2" xfId="0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/>
    </xf>
    <xf numFmtId="4" fontId="4" fillId="0" borderId="4" xfId="0" applyNumberFormat="1" applyFont="1" applyFill="1" applyBorder="1" applyAlignment="1">
      <alignment horizontal="left" vertical="center"/>
    </xf>
    <xf numFmtId="2" fontId="1" fillId="0" borderId="4" xfId="0" applyNumberFormat="1" applyFont="1" applyFill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0" fontId="2" fillId="0" borderId="0" xfId="0" applyNumberFormat="1" applyFont="1"/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P92"/>
  <sheetViews>
    <sheetView tabSelected="1" view="pageBreakPreview" topLeftCell="D1" zoomScale="80" zoomScaleSheetLayoutView="80" workbookViewId="0">
      <selection activeCell="V13" sqref="V13"/>
    </sheetView>
  </sheetViews>
  <sheetFormatPr defaultRowHeight="12.75"/>
  <cols>
    <col min="1" max="1" width="3.28515625" style="4" customWidth="1"/>
    <col min="2" max="2" width="24.7109375" style="2" customWidth="1"/>
    <col min="3" max="3" width="5.140625" style="2" customWidth="1"/>
    <col min="4" max="5" width="2.5703125" style="2" customWidth="1"/>
    <col min="6" max="6" width="3.140625" style="2" customWidth="1"/>
    <col min="7" max="7" width="32.85546875" style="6" customWidth="1"/>
    <col min="8" max="8" width="5.7109375" style="2" customWidth="1"/>
    <col min="9" max="9" width="6.7109375" style="2" customWidth="1"/>
    <col min="10" max="10" width="14.140625" style="16" customWidth="1"/>
    <col min="11" max="11" width="11.85546875" style="4" customWidth="1"/>
    <col min="12" max="12" width="11.28515625" style="4" bestFit="1" customWidth="1"/>
    <col min="13" max="13" width="10.5703125" style="4" customWidth="1"/>
    <col min="14" max="14" width="11.28515625" style="2" customWidth="1"/>
    <col min="15" max="15" width="9.140625" style="2" customWidth="1"/>
    <col min="16" max="19" width="12.5703125" style="2" customWidth="1"/>
    <col min="20" max="20" width="10.85546875" style="2" customWidth="1"/>
    <col min="21" max="21" width="14.85546875" style="29" customWidth="1"/>
    <col min="22" max="22" width="8.140625" style="4" customWidth="1"/>
    <col min="23" max="23" width="7.7109375" style="4" customWidth="1"/>
    <col min="24" max="24" width="10.5703125" style="13" customWidth="1"/>
    <col min="25" max="25" width="18.85546875" style="40" customWidth="1"/>
    <col min="26" max="26" width="12" style="29" customWidth="1"/>
    <col min="27" max="27" width="9.28515625" style="2" bestFit="1" customWidth="1"/>
    <col min="28" max="16384" width="9.140625" style="2"/>
  </cols>
  <sheetData>
    <row r="1" spans="1:27" s="1" customFormat="1" ht="14.25">
      <c r="A1" s="68" t="s">
        <v>18</v>
      </c>
      <c r="B1" s="66"/>
      <c r="G1" s="6"/>
      <c r="J1" s="7"/>
      <c r="K1" s="8"/>
      <c r="L1" s="8"/>
      <c r="M1" s="8"/>
      <c r="O1" s="34" t="s">
        <v>115</v>
      </c>
      <c r="U1" s="9"/>
      <c r="V1" s="8"/>
      <c r="W1" s="8"/>
      <c r="X1" s="10"/>
      <c r="Y1" s="39"/>
      <c r="Z1" s="9"/>
    </row>
    <row r="2" spans="1:27" s="11" customFormat="1" ht="14.25">
      <c r="A2" s="68" t="s">
        <v>98</v>
      </c>
      <c r="B2" s="67"/>
      <c r="G2" s="6"/>
      <c r="J2" s="7"/>
      <c r="K2" s="5"/>
      <c r="L2" s="5"/>
      <c r="M2" s="5"/>
      <c r="U2" s="12"/>
      <c r="V2" s="5"/>
      <c r="W2" s="8"/>
      <c r="X2" s="10"/>
      <c r="Y2" s="39"/>
      <c r="Z2" s="12"/>
    </row>
    <row r="3" spans="1:27" s="11" customFormat="1" ht="14.25">
      <c r="A3" s="68" t="s">
        <v>19</v>
      </c>
      <c r="B3" s="67"/>
      <c r="G3" s="6"/>
      <c r="J3" s="7"/>
      <c r="K3" s="5"/>
      <c r="L3" s="5"/>
      <c r="M3" s="5"/>
      <c r="U3" s="12"/>
      <c r="V3" s="5"/>
      <c r="W3" s="8"/>
      <c r="X3" s="10"/>
      <c r="Y3" s="39"/>
      <c r="Z3" s="12"/>
    </row>
    <row r="4" spans="1:27" s="11" customFormat="1" ht="14.25">
      <c r="A4" s="68" t="s">
        <v>20</v>
      </c>
      <c r="B4" s="67"/>
      <c r="G4" s="6"/>
      <c r="J4" s="7"/>
      <c r="K4" s="5"/>
      <c r="L4" s="5"/>
      <c r="M4" s="5"/>
      <c r="U4" s="12"/>
      <c r="V4" s="5"/>
      <c r="W4" s="8"/>
      <c r="X4" s="10"/>
      <c r="Y4" s="39"/>
      <c r="Z4" s="12"/>
    </row>
    <row r="6" spans="1:27" ht="15" customHeight="1">
      <c r="A6" s="98" t="s">
        <v>107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</row>
    <row r="7" spans="1:27" ht="15" customHeight="1">
      <c r="A7" s="98" t="s">
        <v>102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</row>
    <row r="8" spans="1:27" ht="15" customHeight="1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</row>
    <row r="9" spans="1:27" s="4" customFormat="1" ht="114.75">
      <c r="A9" s="63" t="s">
        <v>17</v>
      </c>
      <c r="B9" s="63" t="s">
        <v>11</v>
      </c>
      <c r="C9" s="63" t="s">
        <v>12</v>
      </c>
      <c r="D9" s="63" t="s">
        <v>13</v>
      </c>
      <c r="E9" s="63" t="s">
        <v>14</v>
      </c>
      <c r="F9" s="63" t="s">
        <v>89</v>
      </c>
      <c r="G9" s="63" t="s">
        <v>31</v>
      </c>
      <c r="H9" s="63" t="s">
        <v>15</v>
      </c>
      <c r="I9" s="63" t="s">
        <v>5</v>
      </c>
      <c r="J9" s="63" t="s">
        <v>24</v>
      </c>
      <c r="K9" s="63" t="s">
        <v>0</v>
      </c>
      <c r="L9" s="63" t="s">
        <v>1</v>
      </c>
      <c r="M9" s="63" t="s">
        <v>2</v>
      </c>
      <c r="N9" s="63" t="s">
        <v>6</v>
      </c>
      <c r="O9" s="63" t="s">
        <v>97</v>
      </c>
      <c r="P9" s="63" t="s">
        <v>30</v>
      </c>
      <c r="Q9" s="63" t="s">
        <v>86</v>
      </c>
      <c r="R9" s="64" t="s">
        <v>90</v>
      </c>
      <c r="S9" s="64" t="s">
        <v>106</v>
      </c>
      <c r="T9" s="63" t="s">
        <v>3</v>
      </c>
      <c r="U9" s="63" t="s">
        <v>7</v>
      </c>
      <c r="V9" s="63" t="s">
        <v>16</v>
      </c>
      <c r="W9" s="63" t="s">
        <v>21</v>
      </c>
      <c r="X9" s="63" t="s">
        <v>28</v>
      </c>
      <c r="Y9" s="77"/>
      <c r="Z9" s="65" t="s">
        <v>96</v>
      </c>
      <c r="AA9" s="50" t="s">
        <v>92</v>
      </c>
    </row>
    <row r="10" spans="1:27" s="4" customFormat="1">
      <c r="A10" s="15"/>
      <c r="B10" s="15"/>
      <c r="C10" s="15"/>
      <c r="D10" s="15"/>
      <c r="E10" s="15"/>
      <c r="F10" s="15"/>
      <c r="G10" s="15"/>
      <c r="H10" s="15"/>
      <c r="I10" s="14">
        <v>1</v>
      </c>
      <c r="J10" s="15">
        <v>2</v>
      </c>
      <c r="K10" s="15">
        <v>3</v>
      </c>
      <c r="L10" s="15">
        <v>4</v>
      </c>
      <c r="M10" s="15">
        <v>5</v>
      </c>
      <c r="N10" s="15">
        <v>6</v>
      </c>
      <c r="O10" s="15">
        <v>7</v>
      </c>
      <c r="P10" s="15" t="s">
        <v>29</v>
      </c>
      <c r="Q10" s="15" t="s">
        <v>87</v>
      </c>
      <c r="R10" s="33" t="s">
        <v>94</v>
      </c>
      <c r="S10" s="33" t="s">
        <v>105</v>
      </c>
      <c r="T10" s="15">
        <v>8</v>
      </c>
      <c r="U10" s="17">
        <v>9</v>
      </c>
      <c r="V10" s="15">
        <v>10</v>
      </c>
      <c r="W10" s="15">
        <v>11</v>
      </c>
      <c r="X10" s="41">
        <v>12</v>
      </c>
      <c r="Y10" s="77"/>
      <c r="Z10" s="13"/>
    </row>
    <row r="11" spans="1:27" s="75" customFormat="1" ht="45">
      <c r="A11" s="69"/>
      <c r="B11" s="69" t="s">
        <v>4</v>
      </c>
      <c r="C11" s="69" t="s">
        <v>4</v>
      </c>
      <c r="D11" s="69" t="s">
        <v>4</v>
      </c>
      <c r="E11" s="69" t="s">
        <v>4</v>
      </c>
      <c r="F11" s="69" t="s">
        <v>4</v>
      </c>
      <c r="G11" s="69"/>
      <c r="H11" s="69" t="s">
        <v>4</v>
      </c>
      <c r="I11" s="70" t="s">
        <v>4</v>
      </c>
      <c r="J11" s="69" t="s">
        <v>4</v>
      </c>
      <c r="K11" s="69" t="s">
        <v>100</v>
      </c>
      <c r="L11" s="69" t="s">
        <v>101</v>
      </c>
      <c r="M11" s="69" t="s">
        <v>25</v>
      </c>
      <c r="N11" s="69" t="s">
        <v>26</v>
      </c>
      <c r="O11" s="69" t="s">
        <v>27</v>
      </c>
      <c r="P11" s="69" t="s">
        <v>33</v>
      </c>
      <c r="Q11" s="69" t="s">
        <v>99</v>
      </c>
      <c r="R11" s="71" t="s">
        <v>93</v>
      </c>
      <c r="S11" s="71" t="s">
        <v>108</v>
      </c>
      <c r="T11" s="69" t="s">
        <v>88</v>
      </c>
      <c r="U11" s="72" t="s">
        <v>91</v>
      </c>
      <c r="V11" s="69"/>
      <c r="W11" s="69"/>
      <c r="X11" s="73"/>
      <c r="Y11" s="78"/>
      <c r="Z11" s="74"/>
    </row>
    <row r="12" spans="1:27">
      <c r="A12" s="15">
        <v>1</v>
      </c>
      <c r="B12" s="81" t="s">
        <v>34</v>
      </c>
      <c r="C12" s="33" t="s">
        <v>35</v>
      </c>
      <c r="D12" s="33" t="s">
        <v>8</v>
      </c>
      <c r="E12" s="36" t="s">
        <v>9</v>
      </c>
      <c r="F12" s="36">
        <v>1</v>
      </c>
      <c r="G12" s="81" t="s">
        <v>36</v>
      </c>
      <c r="H12" s="35">
        <v>2</v>
      </c>
      <c r="I12" s="35">
        <v>82.96</v>
      </c>
      <c r="J12" s="19">
        <f>3942.3*I12</f>
        <v>327053.20799999998</v>
      </c>
      <c r="K12" s="18">
        <f>J12/60</f>
        <v>5450.8867999999993</v>
      </c>
      <c r="L12" s="18">
        <f>J12*1.5%</f>
        <v>4905.7981199999995</v>
      </c>
      <c r="M12" s="18">
        <f>J12*0.5%</f>
        <v>1635.26604</v>
      </c>
      <c r="N12" s="18">
        <f>K12+L12+M12</f>
        <v>11991.95096</v>
      </c>
      <c r="O12" s="18">
        <f>N12/12</f>
        <v>999.32924666666668</v>
      </c>
      <c r="P12" s="18">
        <f>(O12*116.37)/100</f>
        <v>1162.9194443460001</v>
      </c>
      <c r="Q12" s="18">
        <f>(P12*106.61)/100</f>
        <v>1239.7884196172706</v>
      </c>
      <c r="R12" s="18">
        <f>(Q12*105.14)/100</f>
        <v>1303.5135443855984</v>
      </c>
      <c r="S12" s="18">
        <f>(R12*109.69)/100</f>
        <v>1429.8240068365628</v>
      </c>
      <c r="T12" s="18">
        <f>S12*0.8</f>
        <v>1143.8592054692504</v>
      </c>
      <c r="U12" s="18">
        <f>T12*0.8</f>
        <v>915.08736437540028</v>
      </c>
      <c r="V12" s="15">
        <v>97</v>
      </c>
      <c r="W12" s="15">
        <v>25</v>
      </c>
      <c r="X12" s="32">
        <f t="shared" ref="X12:X21" si="0">V12*45.45%</f>
        <v>44.086500000000001</v>
      </c>
      <c r="Y12" s="79"/>
      <c r="Z12" s="76">
        <v>31161</v>
      </c>
      <c r="AA12" s="61">
        <f ca="1">DATEDIF(Z12,TODAY(),"Y")</f>
        <v>40</v>
      </c>
    </row>
    <row r="13" spans="1:27">
      <c r="A13" s="15">
        <v>2</v>
      </c>
      <c r="B13" s="81" t="s">
        <v>34</v>
      </c>
      <c r="C13" s="33" t="s">
        <v>35</v>
      </c>
      <c r="D13" s="33" t="s">
        <v>8</v>
      </c>
      <c r="E13" s="36" t="s">
        <v>9</v>
      </c>
      <c r="F13" s="36">
        <v>2</v>
      </c>
      <c r="G13" s="81" t="s">
        <v>37</v>
      </c>
      <c r="H13" s="35">
        <v>2</v>
      </c>
      <c r="I13" s="35">
        <v>82.96</v>
      </c>
      <c r="J13" s="19">
        <f t="shared" ref="J13:J63" si="1">3942.3*I13</f>
        <v>327053.20799999998</v>
      </c>
      <c r="K13" s="18">
        <f t="shared" ref="K13:K30" si="2">J13/60</f>
        <v>5450.8867999999993</v>
      </c>
      <c r="L13" s="18">
        <f t="shared" ref="L13:L30" si="3">J13*1.5%</f>
        <v>4905.7981199999995</v>
      </c>
      <c r="M13" s="18">
        <f>J13*0.5%</f>
        <v>1635.26604</v>
      </c>
      <c r="N13" s="18">
        <f t="shared" ref="N13:N30" si="4">K13+L13+M13</f>
        <v>11991.95096</v>
      </c>
      <c r="O13" s="18">
        <f t="shared" ref="O13:O20" si="5">N13/12</f>
        <v>999.32924666666668</v>
      </c>
      <c r="P13" s="18">
        <f t="shared" ref="P13:P30" si="6">(O13*116.37)/100</f>
        <v>1162.9194443460001</v>
      </c>
      <c r="Q13" s="18">
        <f t="shared" ref="Q13:Q63" si="7">(P13*106.61)/100</f>
        <v>1239.7884196172706</v>
      </c>
      <c r="R13" s="18">
        <f t="shared" ref="R13:R63" si="8">(Q13*105.14)/100</f>
        <v>1303.5135443855984</v>
      </c>
      <c r="S13" s="18">
        <f t="shared" ref="S13:S63" si="9">(R13*109.69)/100</f>
        <v>1429.8240068365628</v>
      </c>
      <c r="T13" s="18">
        <f>S13*0.8</f>
        <v>1143.8592054692504</v>
      </c>
      <c r="U13" s="18">
        <f>T13*0.8</f>
        <v>915.08736437540028</v>
      </c>
      <c r="V13" s="15">
        <v>915</v>
      </c>
      <c r="W13" s="15">
        <v>25</v>
      </c>
      <c r="X13" s="32">
        <f t="shared" si="0"/>
        <v>415.86750000000001</v>
      </c>
      <c r="Y13" s="79"/>
      <c r="Z13" s="76">
        <v>32605</v>
      </c>
      <c r="AA13" s="61">
        <f t="shared" ref="AA13:AA63" ca="1" si="10">DATEDIF(Z13,TODAY(),"Y")</f>
        <v>36</v>
      </c>
    </row>
    <row r="14" spans="1:27">
      <c r="A14" s="15">
        <v>3</v>
      </c>
      <c r="B14" s="81" t="s">
        <v>34</v>
      </c>
      <c r="C14" s="33" t="s">
        <v>35</v>
      </c>
      <c r="D14" s="33" t="s">
        <v>8</v>
      </c>
      <c r="E14" s="36" t="s">
        <v>9</v>
      </c>
      <c r="F14" s="36">
        <v>3</v>
      </c>
      <c r="G14" s="81" t="s">
        <v>38</v>
      </c>
      <c r="H14" s="35">
        <v>1</v>
      </c>
      <c r="I14" s="35">
        <v>60.49</v>
      </c>
      <c r="J14" s="19">
        <f t="shared" si="1"/>
        <v>238469.72700000001</v>
      </c>
      <c r="K14" s="18">
        <f t="shared" si="2"/>
        <v>3974.4954500000003</v>
      </c>
      <c r="L14" s="18">
        <f t="shared" si="3"/>
        <v>3577.0459049999999</v>
      </c>
      <c r="M14" s="18">
        <f t="shared" ref="M14:M63" si="11">J14*0.5%</f>
        <v>1192.3486350000001</v>
      </c>
      <c r="N14" s="18">
        <f t="shared" si="4"/>
        <v>8743.8899899999997</v>
      </c>
      <c r="O14" s="18">
        <f t="shared" si="5"/>
        <v>728.65749916666664</v>
      </c>
      <c r="P14" s="18">
        <f t="shared" si="6"/>
        <v>847.9387317802499</v>
      </c>
      <c r="Q14" s="18">
        <f t="shared" si="7"/>
        <v>903.98748195092446</v>
      </c>
      <c r="R14" s="18">
        <f t="shared" si="8"/>
        <v>950.45243852320198</v>
      </c>
      <c r="S14" s="18">
        <f t="shared" si="9"/>
        <v>1042.5512798161003</v>
      </c>
      <c r="T14" s="18">
        <f t="shared" ref="T14:T63" si="12">S14*0.8</f>
        <v>834.04102385288024</v>
      </c>
      <c r="U14" s="18">
        <f>T14*0.9</f>
        <v>750.63692146759229</v>
      </c>
      <c r="V14" s="15">
        <v>751</v>
      </c>
      <c r="W14" s="15">
        <v>25</v>
      </c>
      <c r="X14" s="32">
        <f t="shared" si="0"/>
        <v>341.3295</v>
      </c>
      <c r="Y14" s="79"/>
      <c r="Z14" s="76">
        <v>32058</v>
      </c>
      <c r="AA14" s="61">
        <f t="shared" ca="1" si="10"/>
        <v>38</v>
      </c>
    </row>
    <row r="15" spans="1:27">
      <c r="A15" s="15">
        <v>4</v>
      </c>
      <c r="B15" s="81" t="s">
        <v>34</v>
      </c>
      <c r="C15" s="33" t="s">
        <v>35</v>
      </c>
      <c r="D15" s="33" t="s">
        <v>8</v>
      </c>
      <c r="E15" s="36">
        <v>1</v>
      </c>
      <c r="F15" s="36">
        <v>4</v>
      </c>
      <c r="G15" s="82" t="s">
        <v>39</v>
      </c>
      <c r="H15" s="35">
        <v>1</v>
      </c>
      <c r="I15" s="35">
        <v>62.89</v>
      </c>
      <c r="J15" s="19">
        <f t="shared" si="1"/>
        <v>247931.247</v>
      </c>
      <c r="K15" s="18">
        <f t="shared" si="2"/>
        <v>4132.1874500000004</v>
      </c>
      <c r="L15" s="18">
        <f t="shared" si="3"/>
        <v>3718.9687049999998</v>
      </c>
      <c r="M15" s="18">
        <f t="shared" si="11"/>
        <v>1239.6562350000002</v>
      </c>
      <c r="N15" s="18">
        <f t="shared" si="4"/>
        <v>9090.812390000001</v>
      </c>
      <c r="O15" s="18">
        <f t="shared" si="5"/>
        <v>757.56769916666678</v>
      </c>
      <c r="P15" s="18">
        <f t="shared" si="6"/>
        <v>881.58153152025011</v>
      </c>
      <c r="Q15" s="18">
        <f t="shared" si="7"/>
        <v>939.8540707537386</v>
      </c>
      <c r="R15" s="18">
        <f t="shared" si="8"/>
        <v>988.16256999048073</v>
      </c>
      <c r="S15" s="18">
        <f t="shared" si="9"/>
        <v>1083.9155230225583</v>
      </c>
      <c r="T15" s="18">
        <f t="shared" si="12"/>
        <v>867.13241841804665</v>
      </c>
      <c r="U15" s="18">
        <f>T15*0.9</f>
        <v>780.41917657624197</v>
      </c>
      <c r="V15" s="15">
        <v>780</v>
      </c>
      <c r="W15" s="15">
        <v>25</v>
      </c>
      <c r="X15" s="32">
        <f t="shared" si="0"/>
        <v>354.51</v>
      </c>
      <c r="Y15" s="79" t="s">
        <v>110</v>
      </c>
      <c r="Z15" s="76">
        <v>31106</v>
      </c>
      <c r="AA15" s="61">
        <f t="shared" ca="1" si="10"/>
        <v>40</v>
      </c>
    </row>
    <row r="16" spans="1:27">
      <c r="A16" s="15">
        <v>5</v>
      </c>
      <c r="B16" s="81" t="s">
        <v>34</v>
      </c>
      <c r="C16" s="33" t="s">
        <v>35</v>
      </c>
      <c r="D16" s="33" t="s">
        <v>8</v>
      </c>
      <c r="E16" s="36">
        <v>1</v>
      </c>
      <c r="F16" s="36">
        <v>5</v>
      </c>
      <c r="G16" s="82" t="s">
        <v>40</v>
      </c>
      <c r="H16" s="35">
        <v>2</v>
      </c>
      <c r="I16" s="35">
        <v>85.36</v>
      </c>
      <c r="J16" s="19">
        <f t="shared" si="1"/>
        <v>336514.728</v>
      </c>
      <c r="K16" s="18">
        <f t="shared" si="2"/>
        <v>5608.5788000000002</v>
      </c>
      <c r="L16" s="18">
        <f t="shared" si="3"/>
        <v>5047.7209199999998</v>
      </c>
      <c r="M16" s="18">
        <f t="shared" si="11"/>
        <v>1682.5736400000001</v>
      </c>
      <c r="N16" s="18">
        <f t="shared" si="4"/>
        <v>12338.87336</v>
      </c>
      <c r="O16" s="18">
        <f t="shared" si="5"/>
        <v>1028.2394466666667</v>
      </c>
      <c r="P16" s="18">
        <f t="shared" si="6"/>
        <v>1196.5622440860002</v>
      </c>
      <c r="Q16" s="18">
        <f t="shared" si="7"/>
        <v>1275.6550084200849</v>
      </c>
      <c r="R16" s="18">
        <f t="shared" si="8"/>
        <v>1341.2236758528772</v>
      </c>
      <c r="S16" s="18">
        <f t="shared" si="9"/>
        <v>1471.1882500430211</v>
      </c>
      <c r="T16" s="18">
        <f t="shared" si="12"/>
        <v>1176.950600034417</v>
      </c>
      <c r="U16" s="18">
        <f>T16*0.8</f>
        <v>941.56048002753369</v>
      </c>
      <c r="V16" s="15">
        <v>138</v>
      </c>
      <c r="W16" s="15">
        <v>25</v>
      </c>
      <c r="X16" s="32">
        <f t="shared" si="0"/>
        <v>62.721000000000004</v>
      </c>
      <c r="Y16" s="79"/>
      <c r="Z16" s="76">
        <v>31033</v>
      </c>
      <c r="AA16" s="61">
        <f t="shared" ca="1" si="10"/>
        <v>41</v>
      </c>
    </row>
    <row r="17" spans="1:120">
      <c r="A17" s="15">
        <v>6</v>
      </c>
      <c r="B17" s="81" t="s">
        <v>34</v>
      </c>
      <c r="C17" s="33" t="s">
        <v>35</v>
      </c>
      <c r="D17" s="33" t="s">
        <v>8</v>
      </c>
      <c r="E17" s="36">
        <v>1</v>
      </c>
      <c r="F17" s="36">
        <v>6</v>
      </c>
      <c r="G17" s="82" t="s">
        <v>41</v>
      </c>
      <c r="H17" s="35">
        <v>2</v>
      </c>
      <c r="I17" s="35">
        <v>85.16</v>
      </c>
      <c r="J17" s="19">
        <f t="shared" si="1"/>
        <v>335726.26799999998</v>
      </c>
      <c r="K17" s="18">
        <f t="shared" si="2"/>
        <v>5595.4377999999997</v>
      </c>
      <c r="L17" s="18">
        <f t="shared" si="3"/>
        <v>5035.8940199999997</v>
      </c>
      <c r="M17" s="18">
        <f t="shared" si="11"/>
        <v>1678.6313399999999</v>
      </c>
      <c r="N17" s="18">
        <f t="shared" si="4"/>
        <v>12309.963159999999</v>
      </c>
      <c r="O17" s="18">
        <f t="shared" si="5"/>
        <v>1025.8302633333333</v>
      </c>
      <c r="P17" s="18">
        <f t="shared" si="6"/>
        <v>1193.7586774410001</v>
      </c>
      <c r="Q17" s="18">
        <f t="shared" si="7"/>
        <v>1272.6661260198503</v>
      </c>
      <c r="R17" s="18">
        <f t="shared" si="8"/>
        <v>1338.0811648972706</v>
      </c>
      <c r="S17" s="18">
        <f t="shared" si="9"/>
        <v>1467.741229775816</v>
      </c>
      <c r="T17" s="18">
        <f t="shared" si="12"/>
        <v>1174.1929838206529</v>
      </c>
      <c r="U17" s="18">
        <f>T17*1</f>
        <v>1174.1929838206529</v>
      </c>
      <c r="V17" s="15">
        <v>0</v>
      </c>
      <c r="W17" s="15">
        <v>0</v>
      </c>
      <c r="X17" s="32">
        <f t="shared" si="0"/>
        <v>0</v>
      </c>
      <c r="Y17" s="79" t="s">
        <v>109</v>
      </c>
      <c r="Z17" s="76">
        <v>31263</v>
      </c>
      <c r="AA17" s="61">
        <f t="shared" ca="1" si="10"/>
        <v>40</v>
      </c>
    </row>
    <row r="18" spans="1:120">
      <c r="A18" s="15">
        <v>7</v>
      </c>
      <c r="B18" s="81" t="s">
        <v>34</v>
      </c>
      <c r="C18" s="33" t="s">
        <v>35</v>
      </c>
      <c r="D18" s="33" t="s">
        <v>8</v>
      </c>
      <c r="E18" s="36">
        <v>1</v>
      </c>
      <c r="F18" s="36">
        <v>7</v>
      </c>
      <c r="G18" s="82" t="s">
        <v>42</v>
      </c>
      <c r="H18" s="35">
        <v>1</v>
      </c>
      <c r="I18" s="35">
        <v>62.69</v>
      </c>
      <c r="J18" s="19">
        <f t="shared" si="1"/>
        <v>247142.78700000001</v>
      </c>
      <c r="K18" s="18">
        <f t="shared" si="2"/>
        <v>4119.0464499999998</v>
      </c>
      <c r="L18" s="18">
        <f t="shared" si="3"/>
        <v>3707.1418050000002</v>
      </c>
      <c r="M18" s="18">
        <f t="shared" si="11"/>
        <v>1235.713935</v>
      </c>
      <c r="N18" s="18">
        <f t="shared" si="4"/>
        <v>9061.9021900000007</v>
      </c>
      <c r="O18" s="18">
        <f t="shared" si="5"/>
        <v>755.15851583333335</v>
      </c>
      <c r="P18" s="18">
        <f t="shared" si="6"/>
        <v>878.77796487525006</v>
      </c>
      <c r="Q18" s="18">
        <f t="shared" si="7"/>
        <v>936.8651883535041</v>
      </c>
      <c r="R18" s="18">
        <f t="shared" si="8"/>
        <v>985.02005903487418</v>
      </c>
      <c r="S18" s="18">
        <f t="shared" si="9"/>
        <v>1080.4685027553535</v>
      </c>
      <c r="T18" s="18">
        <f t="shared" si="12"/>
        <v>864.37480220428279</v>
      </c>
      <c r="U18" s="18">
        <f>T18*1</f>
        <v>864.37480220428279</v>
      </c>
      <c r="V18" s="15">
        <v>0</v>
      </c>
      <c r="W18" s="15">
        <v>0</v>
      </c>
      <c r="X18" s="32">
        <f t="shared" si="0"/>
        <v>0</v>
      </c>
      <c r="Y18" s="79" t="s">
        <v>109</v>
      </c>
      <c r="Z18" s="76">
        <v>32783</v>
      </c>
      <c r="AA18" s="61">
        <f t="shared" ca="1" si="10"/>
        <v>36</v>
      </c>
    </row>
    <row r="19" spans="1:120">
      <c r="A19" s="15">
        <v>8</v>
      </c>
      <c r="B19" s="81" t="s">
        <v>34</v>
      </c>
      <c r="C19" s="33" t="s">
        <v>35</v>
      </c>
      <c r="D19" s="33" t="s">
        <v>8</v>
      </c>
      <c r="E19" s="36">
        <v>2</v>
      </c>
      <c r="F19" s="36">
        <v>8</v>
      </c>
      <c r="G19" s="81" t="s">
        <v>112</v>
      </c>
      <c r="H19" s="35">
        <v>1</v>
      </c>
      <c r="I19" s="35">
        <v>62.89</v>
      </c>
      <c r="J19" s="19">
        <f t="shared" si="1"/>
        <v>247931.247</v>
      </c>
      <c r="K19" s="18">
        <f t="shared" si="2"/>
        <v>4132.1874500000004</v>
      </c>
      <c r="L19" s="18">
        <f t="shared" si="3"/>
        <v>3718.9687049999998</v>
      </c>
      <c r="M19" s="18">
        <v>0</v>
      </c>
      <c r="N19" s="18">
        <f t="shared" si="4"/>
        <v>7851.1561550000006</v>
      </c>
      <c r="O19" s="18">
        <f t="shared" si="5"/>
        <v>654.26301291666675</v>
      </c>
      <c r="P19" s="18">
        <f t="shared" si="6"/>
        <v>761.36586813112513</v>
      </c>
      <c r="Q19" s="18">
        <f t="shared" si="7"/>
        <v>811.69215201459247</v>
      </c>
      <c r="R19" s="18">
        <f t="shared" si="8"/>
        <v>853.41312862814254</v>
      </c>
      <c r="S19" s="18">
        <f t="shared" si="9"/>
        <v>936.10886079220961</v>
      </c>
      <c r="T19" s="18">
        <f t="shared" si="12"/>
        <v>748.88708863376769</v>
      </c>
      <c r="U19" s="18">
        <f>T19*0.9</f>
        <v>673.9983797703909</v>
      </c>
      <c r="V19" s="15">
        <v>674</v>
      </c>
      <c r="W19" s="15">
        <v>25</v>
      </c>
      <c r="X19" s="32">
        <f t="shared" si="0"/>
        <v>306.33300000000003</v>
      </c>
      <c r="Y19" s="79"/>
      <c r="Z19" s="76">
        <v>33028</v>
      </c>
      <c r="AA19" s="61">
        <f t="shared" ca="1" si="10"/>
        <v>35</v>
      </c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</row>
    <row r="20" spans="1:120">
      <c r="A20" s="15">
        <v>9</v>
      </c>
      <c r="B20" s="81" t="s">
        <v>34</v>
      </c>
      <c r="C20" s="33" t="s">
        <v>35</v>
      </c>
      <c r="D20" s="33" t="s">
        <v>8</v>
      </c>
      <c r="E20" s="36">
        <v>2</v>
      </c>
      <c r="F20" s="36">
        <v>9</v>
      </c>
      <c r="G20" s="81" t="s">
        <v>43</v>
      </c>
      <c r="H20" s="35">
        <v>2</v>
      </c>
      <c r="I20" s="35">
        <v>85.36</v>
      </c>
      <c r="J20" s="19">
        <f t="shared" si="1"/>
        <v>336514.728</v>
      </c>
      <c r="K20" s="18">
        <f t="shared" si="2"/>
        <v>5608.5788000000002</v>
      </c>
      <c r="L20" s="18">
        <f t="shared" si="3"/>
        <v>5047.7209199999998</v>
      </c>
      <c r="M20" s="18">
        <f t="shared" si="11"/>
        <v>1682.5736400000001</v>
      </c>
      <c r="N20" s="18">
        <f t="shared" si="4"/>
        <v>12338.87336</v>
      </c>
      <c r="O20" s="18">
        <f t="shared" si="5"/>
        <v>1028.2394466666667</v>
      </c>
      <c r="P20" s="18">
        <f t="shared" si="6"/>
        <v>1196.5622440860002</v>
      </c>
      <c r="Q20" s="18">
        <f t="shared" si="7"/>
        <v>1275.6550084200849</v>
      </c>
      <c r="R20" s="18">
        <f t="shared" si="8"/>
        <v>1341.2236758528772</v>
      </c>
      <c r="S20" s="18">
        <f t="shared" si="9"/>
        <v>1471.1882500430211</v>
      </c>
      <c r="T20" s="18">
        <f t="shared" si="12"/>
        <v>1176.950600034417</v>
      </c>
      <c r="U20" s="18">
        <f>T20*0.8</f>
        <v>941.56048002753369</v>
      </c>
      <c r="V20" s="15">
        <v>93</v>
      </c>
      <c r="W20" s="15">
        <v>25</v>
      </c>
      <c r="X20" s="32">
        <f t="shared" si="0"/>
        <v>42.268500000000003</v>
      </c>
      <c r="Y20" s="79"/>
      <c r="Z20" s="76">
        <v>32199</v>
      </c>
      <c r="AA20" s="61">
        <f t="shared" ca="1" si="10"/>
        <v>37</v>
      </c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</row>
    <row r="21" spans="1:120">
      <c r="A21" s="15">
        <v>10</v>
      </c>
      <c r="B21" s="81" t="s">
        <v>34</v>
      </c>
      <c r="C21" s="33" t="s">
        <v>35</v>
      </c>
      <c r="D21" s="33" t="s">
        <v>8</v>
      </c>
      <c r="E21" s="36">
        <v>2</v>
      </c>
      <c r="F21" s="36">
        <v>10</v>
      </c>
      <c r="G21" s="81" t="s">
        <v>44</v>
      </c>
      <c r="H21" s="35">
        <v>2</v>
      </c>
      <c r="I21" s="35">
        <v>85.16</v>
      </c>
      <c r="J21" s="19">
        <f t="shared" si="1"/>
        <v>335726.26799999998</v>
      </c>
      <c r="K21" s="18">
        <f t="shared" si="2"/>
        <v>5595.4377999999997</v>
      </c>
      <c r="L21" s="18">
        <f t="shared" si="3"/>
        <v>5035.8940199999997</v>
      </c>
      <c r="M21" s="18">
        <f t="shared" si="11"/>
        <v>1678.6313399999999</v>
      </c>
      <c r="N21" s="18">
        <f t="shared" si="4"/>
        <v>12309.963159999999</v>
      </c>
      <c r="O21" s="18">
        <f>N21/12</f>
        <v>1025.8302633333333</v>
      </c>
      <c r="P21" s="18">
        <f t="shared" si="6"/>
        <v>1193.7586774410001</v>
      </c>
      <c r="Q21" s="18">
        <f t="shared" si="7"/>
        <v>1272.6661260198503</v>
      </c>
      <c r="R21" s="18">
        <f t="shared" si="8"/>
        <v>1338.0811648972706</v>
      </c>
      <c r="S21" s="18">
        <f t="shared" si="9"/>
        <v>1467.741229775816</v>
      </c>
      <c r="T21" s="18">
        <f t="shared" si="12"/>
        <v>1174.1929838206529</v>
      </c>
      <c r="U21" s="18">
        <f>T21*1</f>
        <v>1174.1929838206529</v>
      </c>
      <c r="V21" s="15">
        <v>0</v>
      </c>
      <c r="W21" s="15">
        <v>0</v>
      </c>
      <c r="X21" s="32">
        <f t="shared" si="0"/>
        <v>0</v>
      </c>
      <c r="Y21" s="79" t="s">
        <v>109</v>
      </c>
      <c r="Z21" s="76">
        <v>32622</v>
      </c>
      <c r="AA21" s="61">
        <f t="shared" ca="1" si="10"/>
        <v>36</v>
      </c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</row>
    <row r="22" spans="1:120">
      <c r="A22" s="15">
        <v>11</v>
      </c>
      <c r="B22" s="81" t="s">
        <v>34</v>
      </c>
      <c r="C22" s="33" t="s">
        <v>35</v>
      </c>
      <c r="D22" s="33" t="s">
        <v>8</v>
      </c>
      <c r="E22" s="36">
        <v>2</v>
      </c>
      <c r="F22" s="36">
        <v>11</v>
      </c>
      <c r="G22" s="81" t="s">
        <v>45</v>
      </c>
      <c r="H22" s="35">
        <v>1</v>
      </c>
      <c r="I22" s="35">
        <v>62.69</v>
      </c>
      <c r="J22" s="19">
        <f t="shared" si="1"/>
        <v>247142.78700000001</v>
      </c>
      <c r="K22" s="18">
        <f t="shared" si="2"/>
        <v>4119.0464499999998</v>
      </c>
      <c r="L22" s="18">
        <f t="shared" si="3"/>
        <v>3707.1418050000002</v>
      </c>
      <c r="M22" s="18">
        <v>0</v>
      </c>
      <c r="N22" s="18">
        <f t="shared" si="4"/>
        <v>7826.188255</v>
      </c>
      <c r="O22" s="18">
        <f t="shared" ref="O22:O30" si="13">N22/12</f>
        <v>652.18235458333334</v>
      </c>
      <c r="P22" s="18">
        <f t="shared" si="6"/>
        <v>758.944606028625</v>
      </c>
      <c r="Q22" s="18">
        <f t="shared" si="7"/>
        <v>809.11084448711711</v>
      </c>
      <c r="R22" s="18">
        <f t="shared" si="8"/>
        <v>850.69914189375481</v>
      </c>
      <c r="S22" s="18">
        <f t="shared" si="9"/>
        <v>933.13188874325965</v>
      </c>
      <c r="T22" s="18">
        <f t="shared" si="12"/>
        <v>746.50551099460779</v>
      </c>
      <c r="U22" s="18">
        <f>T22*0.8</f>
        <v>597.20440879568628</v>
      </c>
      <c r="V22" s="15">
        <v>60</v>
      </c>
      <c r="W22" s="15">
        <v>25</v>
      </c>
      <c r="X22" s="32">
        <f>V22*52.63%</f>
        <v>31.577999999999999</v>
      </c>
      <c r="Y22" s="79"/>
      <c r="Z22" s="76">
        <v>36422</v>
      </c>
      <c r="AA22" s="62">
        <f t="shared" ca="1" si="10"/>
        <v>26</v>
      </c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</row>
    <row r="23" spans="1:120">
      <c r="A23" s="15">
        <v>12</v>
      </c>
      <c r="B23" s="81" t="s">
        <v>34</v>
      </c>
      <c r="C23" s="33" t="s">
        <v>35</v>
      </c>
      <c r="D23" s="33" t="s">
        <v>8</v>
      </c>
      <c r="E23" s="36">
        <v>3</v>
      </c>
      <c r="F23" s="36">
        <v>12</v>
      </c>
      <c r="G23" s="82" t="s">
        <v>46</v>
      </c>
      <c r="H23" s="35">
        <v>1</v>
      </c>
      <c r="I23" s="35">
        <v>62.89</v>
      </c>
      <c r="J23" s="19">
        <f t="shared" si="1"/>
        <v>247931.247</v>
      </c>
      <c r="K23" s="18">
        <f t="shared" si="2"/>
        <v>4132.1874500000004</v>
      </c>
      <c r="L23" s="18">
        <f t="shared" si="3"/>
        <v>3718.9687049999998</v>
      </c>
      <c r="M23" s="18">
        <v>0</v>
      </c>
      <c r="N23" s="18">
        <f t="shared" si="4"/>
        <v>7851.1561550000006</v>
      </c>
      <c r="O23" s="18">
        <f t="shared" si="13"/>
        <v>654.26301291666675</v>
      </c>
      <c r="P23" s="18">
        <f t="shared" si="6"/>
        <v>761.36586813112513</v>
      </c>
      <c r="Q23" s="18">
        <f t="shared" si="7"/>
        <v>811.69215201459247</v>
      </c>
      <c r="R23" s="18">
        <f t="shared" si="8"/>
        <v>853.41312862814254</v>
      </c>
      <c r="S23" s="18">
        <f t="shared" si="9"/>
        <v>936.10886079220961</v>
      </c>
      <c r="T23" s="18">
        <f t="shared" si="12"/>
        <v>748.88708863376769</v>
      </c>
      <c r="U23" s="18">
        <f>T23*0.8</f>
        <v>599.10967090701422</v>
      </c>
      <c r="V23" s="15">
        <v>84</v>
      </c>
      <c r="W23" s="15">
        <v>25</v>
      </c>
      <c r="X23" s="32">
        <f>V23*52.63%</f>
        <v>44.209199999999996</v>
      </c>
      <c r="Y23" s="79" t="s">
        <v>113</v>
      </c>
      <c r="Z23" s="76">
        <v>34387</v>
      </c>
      <c r="AA23" s="62">
        <f t="shared" ca="1" si="10"/>
        <v>31</v>
      </c>
    </row>
    <row r="24" spans="1:120">
      <c r="A24" s="15">
        <v>13</v>
      </c>
      <c r="B24" s="81" t="s">
        <v>34</v>
      </c>
      <c r="C24" s="33" t="s">
        <v>35</v>
      </c>
      <c r="D24" s="33" t="s">
        <v>8</v>
      </c>
      <c r="E24" s="36">
        <v>3</v>
      </c>
      <c r="F24" s="36">
        <v>13</v>
      </c>
      <c r="G24" s="82" t="s">
        <v>47</v>
      </c>
      <c r="H24" s="35">
        <v>2</v>
      </c>
      <c r="I24" s="35">
        <v>85.36</v>
      </c>
      <c r="J24" s="19">
        <f t="shared" si="1"/>
        <v>336514.728</v>
      </c>
      <c r="K24" s="18">
        <f t="shared" si="2"/>
        <v>5608.5788000000002</v>
      </c>
      <c r="L24" s="18">
        <f t="shared" si="3"/>
        <v>5047.7209199999998</v>
      </c>
      <c r="M24" s="18">
        <f t="shared" si="11"/>
        <v>1682.5736400000001</v>
      </c>
      <c r="N24" s="18">
        <f t="shared" si="4"/>
        <v>12338.87336</v>
      </c>
      <c r="O24" s="18">
        <f t="shared" si="13"/>
        <v>1028.2394466666667</v>
      </c>
      <c r="P24" s="18">
        <f t="shared" si="6"/>
        <v>1196.5622440860002</v>
      </c>
      <c r="Q24" s="18">
        <f t="shared" si="7"/>
        <v>1275.6550084200849</v>
      </c>
      <c r="R24" s="18">
        <f t="shared" si="8"/>
        <v>1341.2236758528772</v>
      </c>
      <c r="S24" s="18">
        <f t="shared" si="9"/>
        <v>1471.1882500430211</v>
      </c>
      <c r="T24" s="18">
        <f t="shared" si="12"/>
        <v>1176.950600034417</v>
      </c>
      <c r="U24" s="18">
        <f>T24*0.8</f>
        <v>941.56048002753369</v>
      </c>
      <c r="V24" s="15">
        <v>260</v>
      </c>
      <c r="W24" s="15">
        <v>25</v>
      </c>
      <c r="X24" s="32">
        <f>V24*45.45%</f>
        <v>118.17</v>
      </c>
      <c r="Y24" s="79"/>
      <c r="Z24" s="76">
        <v>31116</v>
      </c>
      <c r="AA24" s="61">
        <f t="shared" ca="1" si="10"/>
        <v>40</v>
      </c>
    </row>
    <row r="25" spans="1:120">
      <c r="A25" s="15">
        <v>14</v>
      </c>
      <c r="B25" s="81" t="s">
        <v>34</v>
      </c>
      <c r="C25" s="33" t="s">
        <v>35</v>
      </c>
      <c r="D25" s="33" t="s">
        <v>8</v>
      </c>
      <c r="E25" s="36">
        <v>3</v>
      </c>
      <c r="F25" s="36">
        <v>14</v>
      </c>
      <c r="G25" s="82" t="s">
        <v>48</v>
      </c>
      <c r="H25" s="35">
        <v>2</v>
      </c>
      <c r="I25" s="35">
        <v>85.16</v>
      </c>
      <c r="J25" s="19">
        <f t="shared" si="1"/>
        <v>335726.26799999998</v>
      </c>
      <c r="K25" s="18">
        <f t="shared" si="2"/>
        <v>5595.4377999999997</v>
      </c>
      <c r="L25" s="18">
        <f t="shared" si="3"/>
        <v>5035.8940199999997</v>
      </c>
      <c r="M25" s="18">
        <f t="shared" si="11"/>
        <v>1678.6313399999999</v>
      </c>
      <c r="N25" s="18">
        <f t="shared" si="4"/>
        <v>12309.963159999999</v>
      </c>
      <c r="O25" s="18">
        <f t="shared" si="13"/>
        <v>1025.8302633333333</v>
      </c>
      <c r="P25" s="18">
        <f t="shared" si="6"/>
        <v>1193.7586774410001</v>
      </c>
      <c r="Q25" s="18">
        <f t="shared" si="7"/>
        <v>1272.6661260198503</v>
      </c>
      <c r="R25" s="18">
        <f t="shared" si="8"/>
        <v>1338.0811648972706</v>
      </c>
      <c r="S25" s="18">
        <f t="shared" si="9"/>
        <v>1467.741229775816</v>
      </c>
      <c r="T25" s="18">
        <f t="shared" si="12"/>
        <v>1174.1929838206529</v>
      </c>
      <c r="U25" s="18">
        <f>T25*0.8</f>
        <v>939.35438705652234</v>
      </c>
      <c r="V25" s="15">
        <v>127</v>
      </c>
      <c r="W25" s="15">
        <v>25</v>
      </c>
      <c r="X25" s="32">
        <f>V25*45.45%</f>
        <v>57.721499999999999</v>
      </c>
      <c r="Y25" s="79" t="s">
        <v>110</v>
      </c>
      <c r="Z25" s="76">
        <v>31148</v>
      </c>
      <c r="AA25" s="61">
        <f t="shared" ca="1" si="10"/>
        <v>40</v>
      </c>
    </row>
    <row r="26" spans="1:120" s="31" customFormat="1">
      <c r="A26" s="15">
        <v>15</v>
      </c>
      <c r="B26" s="81" t="s">
        <v>34</v>
      </c>
      <c r="C26" s="33" t="s">
        <v>35</v>
      </c>
      <c r="D26" s="33" t="s">
        <v>8</v>
      </c>
      <c r="E26" s="36">
        <v>3</v>
      </c>
      <c r="F26" s="36">
        <v>15</v>
      </c>
      <c r="G26" s="82" t="s">
        <v>84</v>
      </c>
      <c r="H26" s="35">
        <v>1</v>
      </c>
      <c r="I26" s="35">
        <v>62.69</v>
      </c>
      <c r="J26" s="19">
        <f t="shared" si="1"/>
        <v>247142.78700000001</v>
      </c>
      <c r="K26" s="18">
        <f t="shared" si="2"/>
        <v>4119.0464499999998</v>
      </c>
      <c r="L26" s="18">
        <f t="shared" si="3"/>
        <v>3707.1418050000002</v>
      </c>
      <c r="M26" s="18">
        <v>0</v>
      </c>
      <c r="N26" s="18">
        <f t="shared" si="4"/>
        <v>7826.188255</v>
      </c>
      <c r="O26" s="18">
        <f t="shared" si="13"/>
        <v>652.18235458333334</v>
      </c>
      <c r="P26" s="18">
        <f t="shared" si="6"/>
        <v>758.944606028625</v>
      </c>
      <c r="Q26" s="18">
        <f t="shared" si="7"/>
        <v>809.11084448711711</v>
      </c>
      <c r="R26" s="18">
        <f t="shared" si="8"/>
        <v>850.69914189375481</v>
      </c>
      <c r="S26" s="18">
        <f t="shared" si="9"/>
        <v>933.13188874325965</v>
      </c>
      <c r="T26" s="18">
        <f t="shared" si="12"/>
        <v>746.50551099460779</v>
      </c>
      <c r="U26" s="18">
        <f>T26*1</f>
        <v>746.50551099460779</v>
      </c>
      <c r="V26" s="15">
        <v>747</v>
      </c>
      <c r="W26" s="15">
        <v>25</v>
      </c>
      <c r="X26" s="32">
        <f>V26*52.63%</f>
        <v>393.14609999999999</v>
      </c>
      <c r="Y26" s="79" t="s">
        <v>110</v>
      </c>
      <c r="Z26" s="76">
        <v>35553</v>
      </c>
      <c r="AA26" s="62">
        <f t="shared" ca="1" si="10"/>
        <v>28</v>
      </c>
    </row>
    <row r="27" spans="1:120">
      <c r="A27" s="15">
        <v>16</v>
      </c>
      <c r="B27" s="81" t="s">
        <v>34</v>
      </c>
      <c r="C27" s="33" t="s">
        <v>35</v>
      </c>
      <c r="D27" s="33" t="s">
        <v>8</v>
      </c>
      <c r="E27" s="36">
        <v>4</v>
      </c>
      <c r="F27" s="36">
        <v>16</v>
      </c>
      <c r="G27" s="82" t="s">
        <v>82</v>
      </c>
      <c r="H27" s="35">
        <v>1</v>
      </c>
      <c r="I27" s="35">
        <v>62.89</v>
      </c>
      <c r="J27" s="19">
        <f t="shared" si="1"/>
        <v>247931.247</v>
      </c>
      <c r="K27" s="18">
        <f t="shared" si="2"/>
        <v>4132.1874500000004</v>
      </c>
      <c r="L27" s="18">
        <f t="shared" si="3"/>
        <v>3718.9687049999998</v>
      </c>
      <c r="M27" s="18">
        <v>0</v>
      </c>
      <c r="N27" s="18">
        <f t="shared" si="4"/>
        <v>7851.1561550000006</v>
      </c>
      <c r="O27" s="18">
        <f t="shared" si="13"/>
        <v>654.26301291666675</v>
      </c>
      <c r="P27" s="18">
        <f t="shared" si="6"/>
        <v>761.36586813112513</v>
      </c>
      <c r="Q27" s="18">
        <f t="shared" si="7"/>
        <v>811.69215201459247</v>
      </c>
      <c r="R27" s="18">
        <f t="shared" si="8"/>
        <v>853.41312862814254</v>
      </c>
      <c r="S27" s="18">
        <f t="shared" si="9"/>
        <v>936.10886079220961</v>
      </c>
      <c r="T27" s="18">
        <f t="shared" si="12"/>
        <v>748.88708863376769</v>
      </c>
      <c r="U27" s="18">
        <f>T27*1</f>
        <v>748.88708863376769</v>
      </c>
      <c r="V27" s="15">
        <v>749</v>
      </c>
      <c r="W27" s="15">
        <v>25</v>
      </c>
      <c r="X27" s="32">
        <f t="shared" ref="X27:X32" si="14">V27*52.63%</f>
        <v>394.19869999999997</v>
      </c>
      <c r="Y27" s="79" t="s">
        <v>110</v>
      </c>
      <c r="Z27" s="76">
        <v>36245</v>
      </c>
      <c r="AA27" s="62">
        <f t="shared" ca="1" si="10"/>
        <v>26</v>
      </c>
    </row>
    <row r="28" spans="1:120">
      <c r="A28" s="15">
        <v>17</v>
      </c>
      <c r="B28" s="81" t="s">
        <v>34</v>
      </c>
      <c r="C28" s="33" t="s">
        <v>35</v>
      </c>
      <c r="D28" s="33" t="s">
        <v>8</v>
      </c>
      <c r="E28" s="36">
        <v>4</v>
      </c>
      <c r="F28" s="36">
        <v>17</v>
      </c>
      <c r="G28" s="81" t="s">
        <v>49</v>
      </c>
      <c r="H28" s="35">
        <v>2</v>
      </c>
      <c r="I28" s="35">
        <v>85.36</v>
      </c>
      <c r="J28" s="19">
        <f t="shared" si="1"/>
        <v>336514.728</v>
      </c>
      <c r="K28" s="18">
        <f t="shared" si="2"/>
        <v>5608.5788000000002</v>
      </c>
      <c r="L28" s="18">
        <f t="shared" si="3"/>
        <v>5047.7209199999998</v>
      </c>
      <c r="M28" s="18">
        <v>0</v>
      </c>
      <c r="N28" s="18">
        <f t="shared" si="4"/>
        <v>10656.299719999999</v>
      </c>
      <c r="O28" s="18">
        <f t="shared" si="13"/>
        <v>888.02497666666659</v>
      </c>
      <c r="P28" s="18">
        <f t="shared" si="6"/>
        <v>1033.394665347</v>
      </c>
      <c r="Q28" s="18">
        <f t="shared" si="7"/>
        <v>1101.7020527264367</v>
      </c>
      <c r="R28" s="18">
        <f t="shared" si="8"/>
        <v>1158.3295382365757</v>
      </c>
      <c r="S28" s="18">
        <f t="shared" si="9"/>
        <v>1270.5716704916997</v>
      </c>
      <c r="T28" s="18">
        <f t="shared" si="12"/>
        <v>1016.4573363933598</v>
      </c>
      <c r="U28" s="18">
        <f t="shared" ref="U28:U33" si="15">T28*0.8</f>
        <v>813.16586911468789</v>
      </c>
      <c r="V28" s="15">
        <v>84</v>
      </c>
      <c r="W28" s="15">
        <v>25</v>
      </c>
      <c r="X28" s="32">
        <f t="shared" si="14"/>
        <v>44.209199999999996</v>
      </c>
      <c r="Y28" s="79"/>
      <c r="Z28" s="76">
        <v>34427</v>
      </c>
      <c r="AA28" s="62">
        <f t="shared" ca="1" si="10"/>
        <v>31</v>
      </c>
    </row>
    <row r="29" spans="1:120">
      <c r="A29" s="15">
        <v>18</v>
      </c>
      <c r="B29" s="81" t="s">
        <v>34</v>
      </c>
      <c r="C29" s="33" t="s">
        <v>35</v>
      </c>
      <c r="D29" s="33" t="s">
        <v>8</v>
      </c>
      <c r="E29" s="36">
        <v>4</v>
      </c>
      <c r="F29" s="36">
        <v>18</v>
      </c>
      <c r="G29" s="81" t="s">
        <v>50</v>
      </c>
      <c r="H29" s="35">
        <v>2</v>
      </c>
      <c r="I29" s="35">
        <v>85.16</v>
      </c>
      <c r="J29" s="19">
        <f t="shared" si="1"/>
        <v>335726.26799999998</v>
      </c>
      <c r="K29" s="18">
        <f t="shared" si="2"/>
        <v>5595.4377999999997</v>
      </c>
      <c r="L29" s="18">
        <f t="shared" si="3"/>
        <v>5035.8940199999997</v>
      </c>
      <c r="M29" s="18">
        <v>0</v>
      </c>
      <c r="N29" s="18">
        <f t="shared" si="4"/>
        <v>10631.331819999999</v>
      </c>
      <c r="O29" s="18">
        <f t="shared" si="13"/>
        <v>885.94431833333329</v>
      </c>
      <c r="P29" s="18">
        <f t="shared" si="6"/>
        <v>1030.9734032444999</v>
      </c>
      <c r="Q29" s="18">
        <f t="shared" si="7"/>
        <v>1099.1207451989615</v>
      </c>
      <c r="R29" s="18">
        <f t="shared" si="8"/>
        <v>1155.6155515021881</v>
      </c>
      <c r="S29" s="18">
        <f t="shared" si="9"/>
        <v>1267.5946984427501</v>
      </c>
      <c r="T29" s="18">
        <f t="shared" si="12"/>
        <v>1014.0757587542001</v>
      </c>
      <c r="U29" s="18">
        <f t="shared" si="15"/>
        <v>811.26060700336018</v>
      </c>
      <c r="V29" s="15">
        <v>155</v>
      </c>
      <c r="W29" s="15">
        <v>25</v>
      </c>
      <c r="X29" s="32">
        <f t="shared" si="14"/>
        <v>81.576499999999996</v>
      </c>
      <c r="Y29" s="79" t="s">
        <v>110</v>
      </c>
      <c r="Z29" s="76">
        <v>33282</v>
      </c>
      <c r="AA29" s="62">
        <f t="shared" ca="1" si="10"/>
        <v>35</v>
      </c>
    </row>
    <row r="30" spans="1:120">
      <c r="A30" s="15">
        <v>19</v>
      </c>
      <c r="B30" s="81" t="s">
        <v>34</v>
      </c>
      <c r="C30" s="33" t="s">
        <v>35</v>
      </c>
      <c r="D30" s="33" t="s">
        <v>8</v>
      </c>
      <c r="E30" s="36">
        <v>4</v>
      </c>
      <c r="F30" s="36">
        <v>19</v>
      </c>
      <c r="G30" s="81" t="s">
        <v>51</v>
      </c>
      <c r="H30" s="35">
        <v>1</v>
      </c>
      <c r="I30" s="35">
        <v>62.69</v>
      </c>
      <c r="J30" s="19">
        <f t="shared" si="1"/>
        <v>247142.78700000001</v>
      </c>
      <c r="K30" s="18">
        <f t="shared" si="2"/>
        <v>4119.0464499999998</v>
      </c>
      <c r="L30" s="18">
        <f t="shared" si="3"/>
        <v>3707.1418050000002</v>
      </c>
      <c r="M30" s="18">
        <v>0</v>
      </c>
      <c r="N30" s="18">
        <f t="shared" si="4"/>
        <v>7826.188255</v>
      </c>
      <c r="O30" s="18">
        <f t="shared" si="13"/>
        <v>652.18235458333334</v>
      </c>
      <c r="P30" s="18">
        <f t="shared" si="6"/>
        <v>758.944606028625</v>
      </c>
      <c r="Q30" s="18">
        <f t="shared" si="7"/>
        <v>809.11084448711711</v>
      </c>
      <c r="R30" s="18">
        <f t="shared" si="8"/>
        <v>850.69914189375481</v>
      </c>
      <c r="S30" s="18">
        <f t="shared" si="9"/>
        <v>933.13188874325965</v>
      </c>
      <c r="T30" s="18">
        <f t="shared" si="12"/>
        <v>746.50551099460779</v>
      </c>
      <c r="U30" s="18">
        <f t="shared" si="15"/>
        <v>597.20440879568628</v>
      </c>
      <c r="V30" s="33">
        <v>162</v>
      </c>
      <c r="W30" s="15">
        <v>25</v>
      </c>
      <c r="X30" s="32">
        <f t="shared" si="14"/>
        <v>85.260599999999997</v>
      </c>
      <c r="Y30" s="79"/>
      <c r="Z30" s="76">
        <v>34168</v>
      </c>
      <c r="AA30" s="62">
        <f t="shared" ca="1" si="10"/>
        <v>32</v>
      </c>
    </row>
    <row r="31" spans="1:120" s="20" customFormat="1">
      <c r="A31" s="15">
        <v>20</v>
      </c>
      <c r="B31" s="81" t="s">
        <v>34</v>
      </c>
      <c r="C31" s="33" t="s">
        <v>35</v>
      </c>
      <c r="D31" s="33" t="s">
        <v>8</v>
      </c>
      <c r="E31" s="36">
        <v>5</v>
      </c>
      <c r="F31" s="36">
        <v>20</v>
      </c>
      <c r="G31" s="82" t="s">
        <v>83</v>
      </c>
      <c r="H31" s="35">
        <v>1</v>
      </c>
      <c r="I31" s="35">
        <v>62.89</v>
      </c>
      <c r="J31" s="19">
        <f t="shared" si="1"/>
        <v>247931.247</v>
      </c>
      <c r="K31" s="18">
        <f t="shared" ref="K31:K46" si="16">J31/60</f>
        <v>4132.1874500000004</v>
      </c>
      <c r="L31" s="18">
        <f t="shared" ref="L31:L46" si="17">J31*1.5%</f>
        <v>3718.9687049999998</v>
      </c>
      <c r="M31" s="18">
        <v>0</v>
      </c>
      <c r="N31" s="18">
        <f t="shared" ref="N31:N46" si="18">K31+L31+M31</f>
        <v>7851.1561550000006</v>
      </c>
      <c r="O31" s="18">
        <f t="shared" ref="O31:O46" si="19">N31/12</f>
        <v>654.26301291666675</v>
      </c>
      <c r="P31" s="18">
        <f t="shared" ref="P31:P46" si="20">(O31*116.37)/100</f>
        <v>761.36586813112513</v>
      </c>
      <c r="Q31" s="18">
        <f t="shared" si="7"/>
        <v>811.69215201459247</v>
      </c>
      <c r="R31" s="18">
        <f t="shared" si="8"/>
        <v>853.41312862814254</v>
      </c>
      <c r="S31" s="18">
        <f t="shared" si="9"/>
        <v>936.10886079220961</v>
      </c>
      <c r="T31" s="18">
        <f t="shared" si="12"/>
        <v>748.88708863376769</v>
      </c>
      <c r="U31" s="18">
        <f t="shared" si="15"/>
        <v>599.10967090701422</v>
      </c>
      <c r="V31" s="15">
        <v>231</v>
      </c>
      <c r="W31" s="15">
        <v>25</v>
      </c>
      <c r="X31" s="32">
        <f t="shared" si="14"/>
        <v>121.5753</v>
      </c>
      <c r="Y31" s="79"/>
      <c r="Z31" s="76">
        <v>34683</v>
      </c>
      <c r="AA31" s="62">
        <f t="shared" ca="1" si="10"/>
        <v>31</v>
      </c>
    </row>
    <row r="32" spans="1:120" s="20" customFormat="1">
      <c r="A32" s="15">
        <v>21</v>
      </c>
      <c r="B32" s="81" t="s">
        <v>34</v>
      </c>
      <c r="C32" s="33" t="s">
        <v>35</v>
      </c>
      <c r="D32" s="33" t="s">
        <v>8</v>
      </c>
      <c r="E32" s="36">
        <v>5</v>
      </c>
      <c r="F32" s="36">
        <v>21</v>
      </c>
      <c r="G32" s="82" t="s">
        <v>52</v>
      </c>
      <c r="H32" s="35">
        <v>2</v>
      </c>
      <c r="I32" s="35">
        <v>85.36</v>
      </c>
      <c r="J32" s="19">
        <f t="shared" si="1"/>
        <v>336514.728</v>
      </c>
      <c r="K32" s="18">
        <f t="shared" si="16"/>
        <v>5608.5788000000002</v>
      </c>
      <c r="L32" s="18">
        <f t="shared" si="17"/>
        <v>5047.7209199999998</v>
      </c>
      <c r="M32" s="18">
        <v>0</v>
      </c>
      <c r="N32" s="18">
        <f t="shared" si="18"/>
        <v>10656.299719999999</v>
      </c>
      <c r="O32" s="18">
        <f t="shared" si="19"/>
        <v>888.02497666666659</v>
      </c>
      <c r="P32" s="18">
        <f t="shared" si="20"/>
        <v>1033.394665347</v>
      </c>
      <c r="Q32" s="18">
        <f t="shared" si="7"/>
        <v>1101.7020527264367</v>
      </c>
      <c r="R32" s="18">
        <f t="shared" si="8"/>
        <v>1158.3295382365757</v>
      </c>
      <c r="S32" s="18">
        <f t="shared" si="9"/>
        <v>1270.5716704916997</v>
      </c>
      <c r="T32" s="18">
        <f t="shared" si="12"/>
        <v>1016.4573363933598</v>
      </c>
      <c r="U32" s="18">
        <f t="shared" si="15"/>
        <v>813.16586911468789</v>
      </c>
      <c r="V32" s="15">
        <v>150</v>
      </c>
      <c r="W32" s="15">
        <v>25</v>
      </c>
      <c r="X32" s="32">
        <f t="shared" si="14"/>
        <v>78.944999999999993</v>
      </c>
      <c r="Y32" s="79"/>
      <c r="Z32" s="76">
        <v>33657</v>
      </c>
      <c r="AA32" s="62">
        <f t="shared" ca="1" si="10"/>
        <v>33</v>
      </c>
    </row>
    <row r="33" spans="1:27" s="20" customFormat="1">
      <c r="A33" s="15">
        <v>22</v>
      </c>
      <c r="B33" s="81" t="s">
        <v>34</v>
      </c>
      <c r="C33" s="33" t="s">
        <v>35</v>
      </c>
      <c r="D33" s="33" t="s">
        <v>8</v>
      </c>
      <c r="E33" s="36">
        <v>5</v>
      </c>
      <c r="F33" s="36">
        <v>22</v>
      </c>
      <c r="G33" s="82" t="s">
        <v>53</v>
      </c>
      <c r="H33" s="35">
        <v>2</v>
      </c>
      <c r="I33" s="35">
        <v>85.16</v>
      </c>
      <c r="J33" s="19">
        <f t="shared" si="1"/>
        <v>335726.26799999998</v>
      </c>
      <c r="K33" s="18">
        <f t="shared" si="16"/>
        <v>5595.4377999999997</v>
      </c>
      <c r="L33" s="18">
        <f t="shared" si="17"/>
        <v>5035.8940199999997</v>
      </c>
      <c r="M33" s="18">
        <f t="shared" si="11"/>
        <v>1678.6313399999999</v>
      </c>
      <c r="N33" s="18">
        <f t="shared" si="18"/>
        <v>12309.963159999999</v>
      </c>
      <c r="O33" s="18">
        <f t="shared" si="19"/>
        <v>1025.8302633333333</v>
      </c>
      <c r="P33" s="18">
        <f t="shared" si="20"/>
        <v>1193.7586774410001</v>
      </c>
      <c r="Q33" s="18">
        <f t="shared" si="7"/>
        <v>1272.6661260198503</v>
      </c>
      <c r="R33" s="18">
        <f t="shared" si="8"/>
        <v>1338.0811648972706</v>
      </c>
      <c r="S33" s="18">
        <f t="shared" si="9"/>
        <v>1467.741229775816</v>
      </c>
      <c r="T33" s="18">
        <f t="shared" si="12"/>
        <v>1174.1929838206529</v>
      </c>
      <c r="U33" s="18">
        <f t="shared" si="15"/>
        <v>939.35438705652234</v>
      </c>
      <c r="V33" s="15">
        <v>99</v>
      </c>
      <c r="W33" s="15">
        <v>25</v>
      </c>
      <c r="X33" s="32">
        <f>V33*45.45%</f>
        <v>44.9955</v>
      </c>
      <c r="Y33" s="79" t="s">
        <v>114</v>
      </c>
      <c r="Z33" s="76">
        <v>31389</v>
      </c>
      <c r="AA33" s="61">
        <f t="shared" ca="1" si="10"/>
        <v>40</v>
      </c>
    </row>
    <row r="34" spans="1:27" s="20" customFormat="1">
      <c r="A34" s="15">
        <v>23</v>
      </c>
      <c r="B34" s="81" t="s">
        <v>34</v>
      </c>
      <c r="C34" s="33" t="s">
        <v>35</v>
      </c>
      <c r="D34" s="33" t="s">
        <v>8</v>
      </c>
      <c r="E34" s="36">
        <v>5</v>
      </c>
      <c r="F34" s="36">
        <v>23</v>
      </c>
      <c r="G34" s="82" t="s">
        <v>54</v>
      </c>
      <c r="H34" s="35">
        <v>1</v>
      </c>
      <c r="I34" s="35">
        <v>62.69</v>
      </c>
      <c r="J34" s="19">
        <f t="shared" si="1"/>
        <v>247142.78700000001</v>
      </c>
      <c r="K34" s="18">
        <f t="shared" si="16"/>
        <v>4119.0464499999998</v>
      </c>
      <c r="L34" s="18">
        <f t="shared" si="17"/>
        <v>3707.1418050000002</v>
      </c>
      <c r="M34" s="18">
        <f t="shared" si="11"/>
        <v>1235.713935</v>
      </c>
      <c r="N34" s="18">
        <f t="shared" si="18"/>
        <v>9061.9021900000007</v>
      </c>
      <c r="O34" s="18">
        <f t="shared" si="19"/>
        <v>755.15851583333335</v>
      </c>
      <c r="P34" s="18">
        <f t="shared" si="20"/>
        <v>878.77796487525006</v>
      </c>
      <c r="Q34" s="18">
        <f t="shared" si="7"/>
        <v>936.8651883535041</v>
      </c>
      <c r="R34" s="18">
        <f t="shared" si="8"/>
        <v>985.02005903487418</v>
      </c>
      <c r="S34" s="18">
        <f t="shared" si="9"/>
        <v>1080.4685027553535</v>
      </c>
      <c r="T34" s="18">
        <f t="shared" si="12"/>
        <v>864.37480220428279</v>
      </c>
      <c r="U34" s="18">
        <f>T34*1</f>
        <v>864.37480220428279</v>
      </c>
      <c r="V34" s="15">
        <v>864</v>
      </c>
      <c r="W34" s="15">
        <v>25</v>
      </c>
      <c r="X34" s="32">
        <f>V34*45.45%</f>
        <v>392.68799999999999</v>
      </c>
      <c r="Y34" s="79"/>
      <c r="Z34" s="76">
        <v>31427</v>
      </c>
      <c r="AA34" s="61">
        <f t="shared" ca="1" si="10"/>
        <v>40</v>
      </c>
    </row>
    <row r="35" spans="1:27" s="20" customFormat="1">
      <c r="A35" s="15">
        <v>24</v>
      </c>
      <c r="B35" s="81" t="s">
        <v>34</v>
      </c>
      <c r="C35" s="33" t="s">
        <v>35</v>
      </c>
      <c r="D35" s="33" t="s">
        <v>8</v>
      </c>
      <c r="E35" s="36">
        <v>6</v>
      </c>
      <c r="F35" s="36">
        <v>24</v>
      </c>
      <c r="G35" s="81" t="s">
        <v>55</v>
      </c>
      <c r="H35" s="35">
        <v>2</v>
      </c>
      <c r="I35" s="35">
        <v>83.48</v>
      </c>
      <c r="J35" s="19">
        <f t="shared" si="1"/>
        <v>329103.20400000003</v>
      </c>
      <c r="K35" s="18">
        <f t="shared" si="16"/>
        <v>5485.0534000000007</v>
      </c>
      <c r="L35" s="18">
        <f t="shared" si="17"/>
        <v>4936.5480600000001</v>
      </c>
      <c r="M35" s="18">
        <f t="shared" si="11"/>
        <v>1645.5160200000003</v>
      </c>
      <c r="N35" s="18">
        <f t="shared" si="18"/>
        <v>12067.117480000003</v>
      </c>
      <c r="O35" s="18">
        <f t="shared" si="19"/>
        <v>1005.5931233333336</v>
      </c>
      <c r="P35" s="18">
        <f t="shared" si="20"/>
        <v>1170.2087176230002</v>
      </c>
      <c r="Q35" s="18">
        <f t="shared" si="7"/>
        <v>1247.5595138578806</v>
      </c>
      <c r="R35" s="18">
        <f t="shared" si="8"/>
        <v>1311.6840728701757</v>
      </c>
      <c r="S35" s="18">
        <f t="shared" si="9"/>
        <v>1438.7862595312959</v>
      </c>
      <c r="T35" s="18">
        <f t="shared" si="12"/>
        <v>1151.0290076250367</v>
      </c>
      <c r="U35" s="18">
        <f>T35*0.8</f>
        <v>920.82320610002944</v>
      </c>
      <c r="V35" s="15">
        <v>140</v>
      </c>
      <c r="W35" s="15">
        <v>25</v>
      </c>
      <c r="X35" s="32">
        <f>V35*45.45%</f>
        <v>63.63</v>
      </c>
      <c r="Y35" s="79"/>
      <c r="Z35" s="76">
        <v>31801</v>
      </c>
      <c r="AA35" s="61">
        <f t="shared" ca="1" si="10"/>
        <v>39</v>
      </c>
    </row>
    <row r="36" spans="1:27" s="20" customFormat="1">
      <c r="A36" s="15">
        <v>25</v>
      </c>
      <c r="B36" s="81" t="s">
        <v>34</v>
      </c>
      <c r="C36" s="33" t="s">
        <v>35</v>
      </c>
      <c r="D36" s="33" t="s">
        <v>8</v>
      </c>
      <c r="E36" s="36">
        <v>6</v>
      </c>
      <c r="F36" s="36">
        <v>25</v>
      </c>
      <c r="G36" s="81" t="s">
        <v>56</v>
      </c>
      <c r="H36" s="35">
        <v>2</v>
      </c>
      <c r="I36" s="35">
        <v>85.16</v>
      </c>
      <c r="J36" s="19">
        <f t="shared" si="1"/>
        <v>335726.26799999998</v>
      </c>
      <c r="K36" s="18">
        <f t="shared" si="16"/>
        <v>5595.4377999999997</v>
      </c>
      <c r="L36" s="18">
        <f t="shared" si="17"/>
        <v>5035.8940199999997</v>
      </c>
      <c r="M36" s="18">
        <f t="shared" si="11"/>
        <v>1678.6313399999999</v>
      </c>
      <c r="N36" s="18">
        <f t="shared" si="18"/>
        <v>12309.963159999999</v>
      </c>
      <c r="O36" s="18">
        <f t="shared" si="19"/>
        <v>1025.8302633333333</v>
      </c>
      <c r="P36" s="18">
        <f t="shared" si="20"/>
        <v>1193.7586774410001</v>
      </c>
      <c r="Q36" s="18">
        <f t="shared" si="7"/>
        <v>1272.6661260198503</v>
      </c>
      <c r="R36" s="18">
        <f t="shared" si="8"/>
        <v>1338.0811648972706</v>
      </c>
      <c r="S36" s="18">
        <f t="shared" si="9"/>
        <v>1467.741229775816</v>
      </c>
      <c r="T36" s="18">
        <f t="shared" si="12"/>
        <v>1174.1929838206529</v>
      </c>
      <c r="U36" s="18">
        <f>T36*0.9</f>
        <v>1056.7736854385876</v>
      </c>
      <c r="V36" s="15">
        <v>0</v>
      </c>
      <c r="W36" s="15">
        <v>0</v>
      </c>
      <c r="X36" s="32">
        <f>V36*45.45%</f>
        <v>0</v>
      </c>
      <c r="Y36" s="79" t="s">
        <v>109</v>
      </c>
      <c r="Z36" s="76">
        <v>30934</v>
      </c>
      <c r="AA36" s="61">
        <f t="shared" ca="1" si="10"/>
        <v>41</v>
      </c>
    </row>
    <row r="37" spans="1:27" s="20" customFormat="1" ht="13.5" thickBot="1">
      <c r="A37" s="83">
        <v>26</v>
      </c>
      <c r="B37" s="84" t="s">
        <v>34</v>
      </c>
      <c r="C37" s="59" t="s">
        <v>35</v>
      </c>
      <c r="D37" s="59" t="s">
        <v>8</v>
      </c>
      <c r="E37" s="60">
        <v>6</v>
      </c>
      <c r="F37" s="60">
        <v>26</v>
      </c>
      <c r="G37" s="84" t="s">
        <v>57</v>
      </c>
      <c r="H37" s="58">
        <v>1</v>
      </c>
      <c r="I37" s="58">
        <v>62.69</v>
      </c>
      <c r="J37" s="85">
        <f t="shared" si="1"/>
        <v>247142.78700000001</v>
      </c>
      <c r="K37" s="86">
        <f t="shared" si="16"/>
        <v>4119.0464499999998</v>
      </c>
      <c r="L37" s="86">
        <f t="shared" si="17"/>
        <v>3707.1418050000002</v>
      </c>
      <c r="M37" s="86">
        <v>0</v>
      </c>
      <c r="N37" s="86">
        <f t="shared" si="18"/>
        <v>7826.188255</v>
      </c>
      <c r="O37" s="86">
        <f t="shared" si="19"/>
        <v>652.18235458333334</v>
      </c>
      <c r="P37" s="86">
        <f t="shared" si="20"/>
        <v>758.944606028625</v>
      </c>
      <c r="Q37" s="86">
        <f t="shared" si="7"/>
        <v>809.11084448711711</v>
      </c>
      <c r="R37" s="86">
        <f t="shared" si="8"/>
        <v>850.69914189375481</v>
      </c>
      <c r="S37" s="86">
        <f t="shared" si="9"/>
        <v>933.13188874325965</v>
      </c>
      <c r="T37" s="86">
        <f t="shared" si="12"/>
        <v>746.50551099460779</v>
      </c>
      <c r="U37" s="86">
        <f>T37*0.9</f>
        <v>671.85495989514698</v>
      </c>
      <c r="V37" s="83">
        <v>672</v>
      </c>
      <c r="W37" s="83">
        <v>25</v>
      </c>
      <c r="X37" s="87">
        <f>V37*52.63%</f>
        <v>353.67359999999996</v>
      </c>
      <c r="Y37" s="79" t="s">
        <v>110</v>
      </c>
      <c r="Z37" s="76">
        <v>36544</v>
      </c>
      <c r="AA37" s="62">
        <f t="shared" ca="1" si="10"/>
        <v>26</v>
      </c>
    </row>
    <row r="38" spans="1:27" s="20" customFormat="1">
      <c r="A38" s="88">
        <v>27</v>
      </c>
      <c r="B38" s="89" t="s">
        <v>34</v>
      </c>
      <c r="C38" s="54" t="s">
        <v>35</v>
      </c>
      <c r="D38" s="54" t="s">
        <v>10</v>
      </c>
      <c r="E38" s="55" t="s">
        <v>9</v>
      </c>
      <c r="F38" s="56">
        <v>1</v>
      </c>
      <c r="G38" s="90" t="s">
        <v>58</v>
      </c>
      <c r="H38" s="53">
        <v>2</v>
      </c>
      <c r="I38" s="57">
        <v>82.96</v>
      </c>
      <c r="J38" s="91">
        <f t="shared" si="1"/>
        <v>327053.20799999998</v>
      </c>
      <c r="K38" s="92">
        <f t="shared" si="16"/>
        <v>5450.8867999999993</v>
      </c>
      <c r="L38" s="92">
        <f t="shared" si="17"/>
        <v>4905.7981199999995</v>
      </c>
      <c r="M38" s="93">
        <v>0</v>
      </c>
      <c r="N38" s="92">
        <f t="shared" si="18"/>
        <v>10356.68492</v>
      </c>
      <c r="O38" s="92">
        <f t="shared" si="19"/>
        <v>863.0570766666666</v>
      </c>
      <c r="P38" s="92">
        <f t="shared" si="20"/>
        <v>1004.3395201169999</v>
      </c>
      <c r="Q38" s="93">
        <f t="shared" si="7"/>
        <v>1070.7263623967335</v>
      </c>
      <c r="R38" s="18">
        <f t="shared" si="8"/>
        <v>1125.7616974239256</v>
      </c>
      <c r="S38" s="93">
        <f t="shared" si="9"/>
        <v>1234.848005904304</v>
      </c>
      <c r="T38" s="93">
        <f t="shared" si="12"/>
        <v>987.87840472344328</v>
      </c>
      <c r="U38" s="93">
        <f>T38*0.8</f>
        <v>790.30272377875463</v>
      </c>
      <c r="V38" s="88">
        <v>790</v>
      </c>
      <c r="W38" s="94">
        <v>25</v>
      </c>
      <c r="X38" s="95">
        <f>V38*52.63%</f>
        <v>415.77699999999999</v>
      </c>
      <c r="Y38" s="79"/>
      <c r="Z38" s="76">
        <v>36231</v>
      </c>
      <c r="AA38" s="62">
        <f t="shared" ca="1" si="10"/>
        <v>26</v>
      </c>
    </row>
    <row r="39" spans="1:27" s="20" customFormat="1">
      <c r="A39" s="15">
        <v>28</v>
      </c>
      <c r="B39" s="81" t="s">
        <v>34</v>
      </c>
      <c r="C39" s="33" t="s">
        <v>35</v>
      </c>
      <c r="D39" s="33" t="s">
        <v>10</v>
      </c>
      <c r="E39" s="36" t="s">
        <v>9</v>
      </c>
      <c r="F39" s="36">
        <v>2</v>
      </c>
      <c r="G39" s="82" t="s">
        <v>59</v>
      </c>
      <c r="H39" s="35">
        <v>2</v>
      </c>
      <c r="I39" s="52">
        <v>82.96</v>
      </c>
      <c r="J39" s="19">
        <f t="shared" si="1"/>
        <v>327053.20799999998</v>
      </c>
      <c r="K39" s="18">
        <f t="shared" si="16"/>
        <v>5450.8867999999993</v>
      </c>
      <c r="L39" s="18">
        <f t="shared" si="17"/>
        <v>4905.7981199999995</v>
      </c>
      <c r="M39" s="18">
        <f t="shared" si="11"/>
        <v>1635.26604</v>
      </c>
      <c r="N39" s="18">
        <f t="shared" si="18"/>
        <v>11991.95096</v>
      </c>
      <c r="O39" s="18">
        <f t="shared" si="19"/>
        <v>999.32924666666668</v>
      </c>
      <c r="P39" s="18">
        <f t="shared" si="20"/>
        <v>1162.9194443460001</v>
      </c>
      <c r="Q39" s="18">
        <f t="shared" si="7"/>
        <v>1239.7884196172706</v>
      </c>
      <c r="R39" s="18">
        <f t="shared" si="8"/>
        <v>1303.5135443855984</v>
      </c>
      <c r="S39" s="18">
        <f t="shared" si="9"/>
        <v>1429.8240068365628</v>
      </c>
      <c r="T39" s="18">
        <f t="shared" si="12"/>
        <v>1143.8592054692504</v>
      </c>
      <c r="U39" s="18">
        <f>T39*0.8</f>
        <v>915.08736437540028</v>
      </c>
      <c r="V39" s="15">
        <v>147</v>
      </c>
      <c r="W39" s="15">
        <v>25</v>
      </c>
      <c r="X39" s="32">
        <f>V39*45.45%</f>
        <v>66.811499999999995</v>
      </c>
      <c r="Y39" s="79" t="s">
        <v>110</v>
      </c>
      <c r="Z39" s="76">
        <v>32272</v>
      </c>
      <c r="AA39" s="61">
        <f t="shared" ca="1" si="10"/>
        <v>37</v>
      </c>
    </row>
    <row r="40" spans="1:27" s="20" customFormat="1">
      <c r="A40" s="15">
        <v>29</v>
      </c>
      <c r="B40" s="81" t="s">
        <v>34</v>
      </c>
      <c r="C40" s="33" t="s">
        <v>35</v>
      </c>
      <c r="D40" s="33" t="s">
        <v>10</v>
      </c>
      <c r="E40" s="36" t="s">
        <v>9</v>
      </c>
      <c r="F40" s="36">
        <v>3</v>
      </c>
      <c r="G40" s="82" t="s">
        <v>60</v>
      </c>
      <c r="H40" s="35">
        <v>1</v>
      </c>
      <c r="I40" s="52">
        <v>60.49</v>
      </c>
      <c r="J40" s="19">
        <f t="shared" si="1"/>
        <v>238469.72700000001</v>
      </c>
      <c r="K40" s="18">
        <f t="shared" si="16"/>
        <v>3974.4954500000003</v>
      </c>
      <c r="L40" s="18">
        <f t="shared" si="17"/>
        <v>3577.0459049999999</v>
      </c>
      <c r="M40" s="18">
        <v>0</v>
      </c>
      <c r="N40" s="18">
        <f t="shared" si="18"/>
        <v>7551.5413550000003</v>
      </c>
      <c r="O40" s="18">
        <f t="shared" si="19"/>
        <v>629.29511291666665</v>
      </c>
      <c r="P40" s="18">
        <f t="shared" si="20"/>
        <v>732.31072290112502</v>
      </c>
      <c r="Q40" s="18">
        <f t="shared" si="7"/>
        <v>780.7164616848894</v>
      </c>
      <c r="R40" s="18">
        <f t="shared" si="8"/>
        <v>820.84528781549272</v>
      </c>
      <c r="S40" s="18">
        <f t="shared" si="9"/>
        <v>900.38519620481395</v>
      </c>
      <c r="T40" s="18">
        <f t="shared" si="12"/>
        <v>720.30815696385116</v>
      </c>
      <c r="U40" s="18">
        <f>T40*0.8</f>
        <v>576.24652557108095</v>
      </c>
      <c r="V40" s="15">
        <v>102</v>
      </c>
      <c r="W40" s="15">
        <v>25</v>
      </c>
      <c r="X40" s="32">
        <f>V40*52.63%</f>
        <v>53.682600000000001</v>
      </c>
      <c r="Y40" s="79" t="s">
        <v>110</v>
      </c>
      <c r="Z40" s="76">
        <v>34261</v>
      </c>
      <c r="AA40" s="62">
        <f t="shared" ca="1" si="10"/>
        <v>32</v>
      </c>
    </row>
    <row r="41" spans="1:27" s="20" customFormat="1">
      <c r="A41" s="15">
        <v>30</v>
      </c>
      <c r="B41" s="81" t="s">
        <v>34</v>
      </c>
      <c r="C41" s="33" t="s">
        <v>35</v>
      </c>
      <c r="D41" s="33" t="s">
        <v>10</v>
      </c>
      <c r="E41" s="36">
        <v>1</v>
      </c>
      <c r="F41" s="36">
        <v>4</v>
      </c>
      <c r="G41" s="81" t="s">
        <v>61</v>
      </c>
      <c r="H41" s="35">
        <v>1</v>
      </c>
      <c r="I41" s="52">
        <v>62.89</v>
      </c>
      <c r="J41" s="19">
        <f t="shared" si="1"/>
        <v>247931.247</v>
      </c>
      <c r="K41" s="18">
        <f t="shared" si="16"/>
        <v>4132.1874500000004</v>
      </c>
      <c r="L41" s="18">
        <f t="shared" si="17"/>
        <v>3718.9687049999998</v>
      </c>
      <c r="M41" s="18">
        <v>0</v>
      </c>
      <c r="N41" s="18">
        <f t="shared" si="18"/>
        <v>7851.1561550000006</v>
      </c>
      <c r="O41" s="18">
        <f t="shared" si="19"/>
        <v>654.26301291666675</v>
      </c>
      <c r="P41" s="18">
        <f t="shared" si="20"/>
        <v>761.36586813112513</v>
      </c>
      <c r="Q41" s="18">
        <f t="shared" si="7"/>
        <v>811.69215201459247</v>
      </c>
      <c r="R41" s="18">
        <f t="shared" si="8"/>
        <v>853.41312862814254</v>
      </c>
      <c r="S41" s="18">
        <f t="shared" si="9"/>
        <v>936.10886079220961</v>
      </c>
      <c r="T41" s="18">
        <f t="shared" si="12"/>
        <v>748.88708863376769</v>
      </c>
      <c r="U41" s="18">
        <f>T41*0.8</f>
        <v>599.10967090701422</v>
      </c>
      <c r="V41" s="15">
        <v>599</v>
      </c>
      <c r="W41" s="15">
        <v>25</v>
      </c>
      <c r="X41" s="32">
        <f>V41*52.63%</f>
        <v>315.25369999999998</v>
      </c>
      <c r="Y41" s="79"/>
      <c r="Z41" s="76">
        <v>34488</v>
      </c>
      <c r="AA41" s="62">
        <f t="shared" ca="1" si="10"/>
        <v>31</v>
      </c>
    </row>
    <row r="42" spans="1:27" s="20" customFormat="1">
      <c r="A42" s="15">
        <v>31</v>
      </c>
      <c r="B42" s="81" t="s">
        <v>34</v>
      </c>
      <c r="C42" s="33" t="s">
        <v>35</v>
      </c>
      <c r="D42" s="33" t="s">
        <v>10</v>
      </c>
      <c r="E42" s="36">
        <v>1</v>
      </c>
      <c r="F42" s="36">
        <v>5</v>
      </c>
      <c r="G42" s="81" t="s">
        <v>62</v>
      </c>
      <c r="H42" s="35">
        <v>2</v>
      </c>
      <c r="I42" s="52">
        <v>85.36</v>
      </c>
      <c r="J42" s="19">
        <f t="shared" si="1"/>
        <v>336514.728</v>
      </c>
      <c r="K42" s="18">
        <f t="shared" si="16"/>
        <v>5608.5788000000002</v>
      </c>
      <c r="L42" s="18">
        <f t="shared" si="17"/>
        <v>5047.7209199999998</v>
      </c>
      <c r="M42" s="18">
        <f t="shared" si="11"/>
        <v>1682.5736400000001</v>
      </c>
      <c r="N42" s="18">
        <f t="shared" si="18"/>
        <v>12338.87336</v>
      </c>
      <c r="O42" s="18">
        <f t="shared" si="19"/>
        <v>1028.2394466666667</v>
      </c>
      <c r="P42" s="18">
        <f t="shared" si="20"/>
        <v>1196.5622440860002</v>
      </c>
      <c r="Q42" s="18">
        <f t="shared" si="7"/>
        <v>1275.6550084200849</v>
      </c>
      <c r="R42" s="18">
        <f t="shared" si="8"/>
        <v>1341.2236758528772</v>
      </c>
      <c r="S42" s="18">
        <f t="shared" si="9"/>
        <v>1471.1882500430211</v>
      </c>
      <c r="T42" s="18">
        <f t="shared" si="12"/>
        <v>1176.950600034417</v>
      </c>
      <c r="U42" s="18">
        <f>T42*0.8</f>
        <v>941.56048002753369</v>
      </c>
      <c r="V42" s="15">
        <v>163</v>
      </c>
      <c r="W42" s="15">
        <v>25</v>
      </c>
      <c r="X42" s="32">
        <f>V42*45.45%</f>
        <v>74.083500000000001</v>
      </c>
      <c r="Y42" s="79" t="s">
        <v>110</v>
      </c>
      <c r="Z42" s="76">
        <v>31424</v>
      </c>
      <c r="AA42" s="61">
        <f t="shared" ca="1" si="10"/>
        <v>40</v>
      </c>
    </row>
    <row r="43" spans="1:27" s="20" customFormat="1">
      <c r="A43" s="15">
        <v>32</v>
      </c>
      <c r="B43" s="81" t="s">
        <v>34</v>
      </c>
      <c r="C43" s="33" t="s">
        <v>35</v>
      </c>
      <c r="D43" s="33" t="s">
        <v>10</v>
      </c>
      <c r="E43" s="36">
        <v>1</v>
      </c>
      <c r="F43" s="36">
        <v>6</v>
      </c>
      <c r="G43" s="81" t="s">
        <v>63</v>
      </c>
      <c r="H43" s="35">
        <v>2</v>
      </c>
      <c r="I43" s="52">
        <v>85.16</v>
      </c>
      <c r="J43" s="19">
        <f t="shared" si="1"/>
        <v>335726.26799999998</v>
      </c>
      <c r="K43" s="18">
        <f t="shared" si="16"/>
        <v>5595.4377999999997</v>
      </c>
      <c r="L43" s="18">
        <f t="shared" si="17"/>
        <v>5035.8940199999997</v>
      </c>
      <c r="M43" s="18">
        <v>0</v>
      </c>
      <c r="N43" s="18">
        <f t="shared" si="18"/>
        <v>10631.331819999999</v>
      </c>
      <c r="O43" s="18">
        <f t="shared" si="19"/>
        <v>885.94431833333329</v>
      </c>
      <c r="P43" s="18">
        <f t="shared" si="20"/>
        <v>1030.9734032444999</v>
      </c>
      <c r="Q43" s="18">
        <f t="shared" si="7"/>
        <v>1099.1207451989615</v>
      </c>
      <c r="R43" s="18">
        <f t="shared" si="8"/>
        <v>1155.6155515021881</v>
      </c>
      <c r="S43" s="18">
        <f t="shared" si="9"/>
        <v>1267.5946984427501</v>
      </c>
      <c r="T43" s="18">
        <f t="shared" si="12"/>
        <v>1014.0757587542001</v>
      </c>
      <c r="U43" s="18">
        <f>T43*1</f>
        <v>1014.0757587542001</v>
      </c>
      <c r="V43" s="15">
        <v>0</v>
      </c>
      <c r="W43" s="15">
        <v>0</v>
      </c>
      <c r="X43" s="32">
        <f>V43*52.63%</f>
        <v>0</v>
      </c>
      <c r="Y43" s="79" t="s">
        <v>109</v>
      </c>
      <c r="Z43" s="76">
        <v>33846</v>
      </c>
      <c r="AA43" s="62">
        <f t="shared" ca="1" si="10"/>
        <v>33</v>
      </c>
    </row>
    <row r="44" spans="1:27" s="20" customFormat="1">
      <c r="A44" s="15">
        <v>33</v>
      </c>
      <c r="B44" s="81" t="s">
        <v>34</v>
      </c>
      <c r="C44" s="33" t="s">
        <v>35</v>
      </c>
      <c r="D44" s="33" t="s">
        <v>10</v>
      </c>
      <c r="E44" s="36">
        <v>1</v>
      </c>
      <c r="F44" s="36">
        <v>7</v>
      </c>
      <c r="G44" s="81" t="s">
        <v>64</v>
      </c>
      <c r="H44" s="35">
        <v>1</v>
      </c>
      <c r="I44" s="52">
        <v>62.69</v>
      </c>
      <c r="J44" s="19">
        <f t="shared" si="1"/>
        <v>247142.78700000001</v>
      </c>
      <c r="K44" s="18">
        <f t="shared" si="16"/>
        <v>4119.0464499999998</v>
      </c>
      <c r="L44" s="18">
        <f t="shared" si="17"/>
        <v>3707.1418050000002</v>
      </c>
      <c r="M44" s="18">
        <f t="shared" si="11"/>
        <v>1235.713935</v>
      </c>
      <c r="N44" s="18">
        <f t="shared" si="18"/>
        <v>9061.9021900000007</v>
      </c>
      <c r="O44" s="18">
        <f t="shared" si="19"/>
        <v>755.15851583333335</v>
      </c>
      <c r="P44" s="18">
        <f t="shared" si="20"/>
        <v>878.77796487525006</v>
      </c>
      <c r="Q44" s="18">
        <f t="shared" si="7"/>
        <v>936.8651883535041</v>
      </c>
      <c r="R44" s="18">
        <f t="shared" si="8"/>
        <v>985.02005903487418</v>
      </c>
      <c r="S44" s="18">
        <f t="shared" si="9"/>
        <v>1080.4685027553535</v>
      </c>
      <c r="T44" s="18">
        <f t="shared" si="12"/>
        <v>864.37480220428279</v>
      </c>
      <c r="U44" s="18">
        <f>T44*1</f>
        <v>864.37480220428279</v>
      </c>
      <c r="V44" s="15">
        <v>0</v>
      </c>
      <c r="W44" s="15">
        <v>0</v>
      </c>
      <c r="X44" s="32">
        <f>V44*45.45%</f>
        <v>0</v>
      </c>
      <c r="Y44" s="79" t="s">
        <v>109</v>
      </c>
      <c r="Z44" s="76">
        <v>32321</v>
      </c>
      <c r="AA44" s="61">
        <f t="shared" ca="1" si="10"/>
        <v>37</v>
      </c>
    </row>
    <row r="45" spans="1:27" s="20" customFormat="1">
      <c r="A45" s="15">
        <v>34</v>
      </c>
      <c r="B45" s="81" t="s">
        <v>34</v>
      </c>
      <c r="C45" s="33" t="s">
        <v>35</v>
      </c>
      <c r="D45" s="33" t="s">
        <v>10</v>
      </c>
      <c r="E45" s="36">
        <v>2</v>
      </c>
      <c r="F45" s="36">
        <v>8</v>
      </c>
      <c r="G45" s="82" t="s">
        <v>65</v>
      </c>
      <c r="H45" s="35">
        <v>1</v>
      </c>
      <c r="I45" s="52">
        <v>62.89</v>
      </c>
      <c r="J45" s="19">
        <f t="shared" si="1"/>
        <v>247931.247</v>
      </c>
      <c r="K45" s="18">
        <f t="shared" si="16"/>
        <v>4132.1874500000004</v>
      </c>
      <c r="L45" s="18">
        <f t="shared" si="17"/>
        <v>3718.9687049999998</v>
      </c>
      <c r="M45" s="18">
        <f t="shared" si="11"/>
        <v>1239.6562350000002</v>
      </c>
      <c r="N45" s="18">
        <f t="shared" si="18"/>
        <v>9090.812390000001</v>
      </c>
      <c r="O45" s="18">
        <f t="shared" si="19"/>
        <v>757.56769916666678</v>
      </c>
      <c r="P45" s="18">
        <f t="shared" si="20"/>
        <v>881.58153152025011</v>
      </c>
      <c r="Q45" s="18">
        <f t="shared" si="7"/>
        <v>939.8540707537386</v>
      </c>
      <c r="R45" s="18">
        <f t="shared" si="8"/>
        <v>988.16256999048073</v>
      </c>
      <c r="S45" s="18">
        <f t="shared" si="9"/>
        <v>1083.9155230225583</v>
      </c>
      <c r="T45" s="18">
        <f t="shared" si="12"/>
        <v>867.13241841804665</v>
      </c>
      <c r="U45" s="18">
        <f>T45*0.9</f>
        <v>780.41917657624197</v>
      </c>
      <c r="V45" s="15">
        <v>690</v>
      </c>
      <c r="W45" s="15">
        <v>25</v>
      </c>
      <c r="X45" s="32">
        <f>V45*45.45%</f>
        <v>313.60500000000002</v>
      </c>
      <c r="Y45" s="79"/>
      <c r="Z45" s="76">
        <v>32568</v>
      </c>
      <c r="AA45" s="61">
        <f t="shared" ca="1" si="10"/>
        <v>36</v>
      </c>
    </row>
    <row r="46" spans="1:27" s="20" customFormat="1">
      <c r="A46" s="15">
        <v>35</v>
      </c>
      <c r="B46" s="81" t="s">
        <v>34</v>
      </c>
      <c r="C46" s="33" t="s">
        <v>35</v>
      </c>
      <c r="D46" s="33" t="s">
        <v>10</v>
      </c>
      <c r="E46" s="36">
        <v>2</v>
      </c>
      <c r="F46" s="36">
        <v>9</v>
      </c>
      <c r="G46" s="82" t="s">
        <v>66</v>
      </c>
      <c r="H46" s="35">
        <v>2</v>
      </c>
      <c r="I46" s="52">
        <v>85.36</v>
      </c>
      <c r="J46" s="19">
        <f t="shared" si="1"/>
        <v>336514.728</v>
      </c>
      <c r="K46" s="18">
        <f t="shared" si="16"/>
        <v>5608.5788000000002</v>
      </c>
      <c r="L46" s="18">
        <f t="shared" si="17"/>
        <v>5047.7209199999998</v>
      </c>
      <c r="M46" s="18">
        <f t="shared" si="11"/>
        <v>1682.5736400000001</v>
      </c>
      <c r="N46" s="18">
        <f t="shared" si="18"/>
        <v>12338.87336</v>
      </c>
      <c r="O46" s="18">
        <f t="shared" si="19"/>
        <v>1028.2394466666667</v>
      </c>
      <c r="P46" s="18">
        <f t="shared" si="20"/>
        <v>1196.5622440860002</v>
      </c>
      <c r="Q46" s="18">
        <f t="shared" si="7"/>
        <v>1275.6550084200849</v>
      </c>
      <c r="R46" s="18">
        <f t="shared" si="8"/>
        <v>1341.2236758528772</v>
      </c>
      <c r="S46" s="18">
        <f t="shared" si="9"/>
        <v>1471.1882500430211</v>
      </c>
      <c r="T46" s="18">
        <f t="shared" si="12"/>
        <v>1176.950600034417</v>
      </c>
      <c r="U46" s="18">
        <f t="shared" ref="U46:U51" si="21">T46*0.8</f>
        <v>941.56048002753369</v>
      </c>
      <c r="V46" s="15">
        <v>176</v>
      </c>
      <c r="W46" s="15">
        <v>25</v>
      </c>
      <c r="X46" s="32">
        <f>V46*45.45%</f>
        <v>79.992000000000004</v>
      </c>
      <c r="Y46" s="79"/>
      <c r="Z46" s="76">
        <v>31156</v>
      </c>
      <c r="AA46" s="61">
        <f t="shared" ca="1" si="10"/>
        <v>40</v>
      </c>
    </row>
    <row r="47" spans="1:27" s="20" customFormat="1">
      <c r="A47" s="15">
        <v>36</v>
      </c>
      <c r="B47" s="81" t="s">
        <v>34</v>
      </c>
      <c r="C47" s="33" t="s">
        <v>35</v>
      </c>
      <c r="D47" s="33" t="s">
        <v>10</v>
      </c>
      <c r="E47" s="36">
        <v>2</v>
      </c>
      <c r="F47" s="36">
        <v>10</v>
      </c>
      <c r="G47" s="82" t="s">
        <v>67</v>
      </c>
      <c r="H47" s="35">
        <v>2</v>
      </c>
      <c r="I47" s="52">
        <v>85.16</v>
      </c>
      <c r="J47" s="19">
        <f t="shared" si="1"/>
        <v>335726.26799999998</v>
      </c>
      <c r="K47" s="18">
        <f t="shared" ref="K47:K61" si="22">J47/60</f>
        <v>5595.4377999999997</v>
      </c>
      <c r="L47" s="18">
        <f t="shared" ref="L47:L61" si="23">J47*1.5%</f>
        <v>5035.8940199999997</v>
      </c>
      <c r="M47" s="18">
        <f t="shared" si="11"/>
        <v>1678.6313399999999</v>
      </c>
      <c r="N47" s="18">
        <f t="shared" ref="N47:N61" si="24">K47+L47+M47</f>
        <v>12309.963159999999</v>
      </c>
      <c r="O47" s="18">
        <f t="shared" ref="O47:O61" si="25">N47/12</f>
        <v>1025.8302633333333</v>
      </c>
      <c r="P47" s="18">
        <f t="shared" ref="P47:P61" si="26">(O47*116.37)/100</f>
        <v>1193.7586774410001</v>
      </c>
      <c r="Q47" s="18">
        <f t="shared" si="7"/>
        <v>1272.6661260198503</v>
      </c>
      <c r="R47" s="18">
        <f t="shared" si="8"/>
        <v>1338.0811648972706</v>
      </c>
      <c r="S47" s="18">
        <f t="shared" si="9"/>
        <v>1467.741229775816</v>
      </c>
      <c r="T47" s="18">
        <f t="shared" si="12"/>
        <v>1174.1929838206529</v>
      </c>
      <c r="U47" s="18">
        <f t="shared" si="21"/>
        <v>939.35438705652234</v>
      </c>
      <c r="V47" s="15">
        <v>97</v>
      </c>
      <c r="W47" s="15">
        <v>25</v>
      </c>
      <c r="X47" s="32">
        <f>V47*45.45%</f>
        <v>44.086500000000001</v>
      </c>
      <c r="Y47" s="79" t="s">
        <v>110</v>
      </c>
      <c r="Z47" s="76">
        <v>31991</v>
      </c>
      <c r="AA47" s="61">
        <f t="shared" ca="1" si="10"/>
        <v>38</v>
      </c>
    </row>
    <row r="48" spans="1:27" s="20" customFormat="1">
      <c r="A48" s="15">
        <v>37</v>
      </c>
      <c r="B48" s="81" t="s">
        <v>34</v>
      </c>
      <c r="C48" s="33" t="s">
        <v>35</v>
      </c>
      <c r="D48" s="33" t="s">
        <v>10</v>
      </c>
      <c r="E48" s="36">
        <v>2</v>
      </c>
      <c r="F48" s="36">
        <v>11</v>
      </c>
      <c r="G48" s="82" t="s">
        <v>85</v>
      </c>
      <c r="H48" s="35">
        <v>1</v>
      </c>
      <c r="I48" s="52">
        <v>62.69</v>
      </c>
      <c r="J48" s="19">
        <f t="shared" si="1"/>
        <v>247142.78700000001</v>
      </c>
      <c r="K48" s="18">
        <f t="shared" si="22"/>
        <v>4119.0464499999998</v>
      </c>
      <c r="L48" s="18">
        <f t="shared" si="23"/>
        <v>3707.1418050000002</v>
      </c>
      <c r="M48" s="18">
        <v>0</v>
      </c>
      <c r="N48" s="18">
        <f t="shared" si="24"/>
        <v>7826.188255</v>
      </c>
      <c r="O48" s="18">
        <f t="shared" si="25"/>
        <v>652.18235458333334</v>
      </c>
      <c r="P48" s="18">
        <f>(O48*116.37)/100</f>
        <v>758.944606028625</v>
      </c>
      <c r="Q48" s="18">
        <f t="shared" si="7"/>
        <v>809.11084448711711</v>
      </c>
      <c r="R48" s="18">
        <f t="shared" si="8"/>
        <v>850.69914189375481</v>
      </c>
      <c r="S48" s="18">
        <f t="shared" si="9"/>
        <v>933.13188874325965</v>
      </c>
      <c r="T48" s="18">
        <f t="shared" si="12"/>
        <v>746.50551099460779</v>
      </c>
      <c r="U48" s="18">
        <f t="shared" si="21"/>
        <v>597.20440879568628</v>
      </c>
      <c r="V48" s="15">
        <v>69</v>
      </c>
      <c r="W48" s="15">
        <v>25</v>
      </c>
      <c r="X48" s="32">
        <f>V48*52.63%</f>
        <v>36.314700000000002</v>
      </c>
      <c r="Y48" s="79" t="s">
        <v>113</v>
      </c>
      <c r="Z48" s="76">
        <v>34460</v>
      </c>
      <c r="AA48" s="62">
        <f t="shared" ca="1" si="10"/>
        <v>31</v>
      </c>
    </row>
    <row r="49" spans="1:27" s="20" customFormat="1">
      <c r="A49" s="15">
        <v>38</v>
      </c>
      <c r="B49" s="81" t="s">
        <v>34</v>
      </c>
      <c r="C49" s="33" t="s">
        <v>35</v>
      </c>
      <c r="D49" s="33" t="s">
        <v>10</v>
      </c>
      <c r="E49" s="36">
        <v>3</v>
      </c>
      <c r="F49" s="36">
        <v>12</v>
      </c>
      <c r="G49" s="81" t="s">
        <v>68</v>
      </c>
      <c r="H49" s="35">
        <v>1</v>
      </c>
      <c r="I49" s="52">
        <v>62.89</v>
      </c>
      <c r="J49" s="19">
        <f t="shared" si="1"/>
        <v>247931.247</v>
      </c>
      <c r="K49" s="18">
        <f t="shared" si="22"/>
        <v>4132.1874500000004</v>
      </c>
      <c r="L49" s="18">
        <f t="shared" si="23"/>
        <v>3718.9687049999998</v>
      </c>
      <c r="M49" s="18">
        <v>0</v>
      </c>
      <c r="N49" s="18">
        <f t="shared" si="24"/>
        <v>7851.1561550000006</v>
      </c>
      <c r="O49" s="18">
        <f t="shared" si="25"/>
        <v>654.26301291666675</v>
      </c>
      <c r="P49" s="18">
        <f t="shared" si="26"/>
        <v>761.36586813112513</v>
      </c>
      <c r="Q49" s="18">
        <f t="shared" si="7"/>
        <v>811.69215201459247</v>
      </c>
      <c r="R49" s="18">
        <f t="shared" si="8"/>
        <v>853.41312862814254</v>
      </c>
      <c r="S49" s="18">
        <f t="shared" si="9"/>
        <v>936.10886079220961</v>
      </c>
      <c r="T49" s="18">
        <f t="shared" si="12"/>
        <v>748.88708863376769</v>
      </c>
      <c r="U49" s="18">
        <f t="shared" si="21"/>
        <v>599.10967090701422</v>
      </c>
      <c r="V49" s="15">
        <v>204</v>
      </c>
      <c r="W49" s="15">
        <v>25</v>
      </c>
      <c r="X49" s="32">
        <f>V49*52.63%</f>
        <v>107.3652</v>
      </c>
      <c r="Y49" s="79"/>
      <c r="Z49" s="76">
        <v>34414</v>
      </c>
      <c r="AA49" s="62">
        <f t="shared" ca="1" si="10"/>
        <v>31</v>
      </c>
    </row>
    <row r="50" spans="1:27" s="20" customFormat="1">
      <c r="A50" s="15">
        <v>39</v>
      </c>
      <c r="B50" s="81" t="s">
        <v>34</v>
      </c>
      <c r="C50" s="33" t="s">
        <v>35</v>
      </c>
      <c r="D50" s="33" t="s">
        <v>10</v>
      </c>
      <c r="E50" s="36">
        <v>3</v>
      </c>
      <c r="F50" s="36">
        <v>13</v>
      </c>
      <c r="G50" s="81" t="s">
        <v>69</v>
      </c>
      <c r="H50" s="35">
        <v>2</v>
      </c>
      <c r="I50" s="52">
        <v>85.36</v>
      </c>
      <c r="J50" s="19">
        <f t="shared" si="1"/>
        <v>336514.728</v>
      </c>
      <c r="K50" s="18">
        <f t="shared" si="22"/>
        <v>5608.5788000000002</v>
      </c>
      <c r="L50" s="18">
        <f t="shared" si="23"/>
        <v>5047.7209199999998</v>
      </c>
      <c r="M50" s="18">
        <f t="shared" si="11"/>
        <v>1682.5736400000001</v>
      </c>
      <c r="N50" s="18">
        <f t="shared" si="24"/>
        <v>12338.87336</v>
      </c>
      <c r="O50" s="18">
        <f t="shared" si="25"/>
        <v>1028.2394466666667</v>
      </c>
      <c r="P50" s="18">
        <f t="shared" si="26"/>
        <v>1196.5622440860002</v>
      </c>
      <c r="Q50" s="18">
        <f t="shared" si="7"/>
        <v>1275.6550084200849</v>
      </c>
      <c r="R50" s="18">
        <f t="shared" si="8"/>
        <v>1341.2236758528772</v>
      </c>
      <c r="S50" s="18">
        <f t="shared" si="9"/>
        <v>1471.1882500430211</v>
      </c>
      <c r="T50" s="18">
        <f t="shared" si="12"/>
        <v>1176.950600034417</v>
      </c>
      <c r="U50" s="18">
        <f t="shared" si="21"/>
        <v>941.56048002753369</v>
      </c>
      <c r="V50" s="15">
        <v>147</v>
      </c>
      <c r="W50" s="15">
        <v>25</v>
      </c>
      <c r="X50" s="32">
        <f>V50*45.45%</f>
        <v>66.811499999999995</v>
      </c>
      <c r="Y50" s="79" t="s">
        <v>110</v>
      </c>
      <c r="Z50" s="76">
        <v>31249</v>
      </c>
      <c r="AA50" s="61">
        <f t="shared" ca="1" si="10"/>
        <v>40</v>
      </c>
    </row>
    <row r="51" spans="1:27" s="20" customFormat="1">
      <c r="A51" s="15">
        <v>40</v>
      </c>
      <c r="B51" s="81" t="s">
        <v>34</v>
      </c>
      <c r="C51" s="33" t="s">
        <v>35</v>
      </c>
      <c r="D51" s="33" t="s">
        <v>10</v>
      </c>
      <c r="E51" s="36">
        <v>3</v>
      </c>
      <c r="F51" s="36">
        <v>14</v>
      </c>
      <c r="G51" s="81" t="s">
        <v>70</v>
      </c>
      <c r="H51" s="35">
        <v>2</v>
      </c>
      <c r="I51" s="52">
        <v>85.16</v>
      </c>
      <c r="J51" s="19">
        <f t="shared" si="1"/>
        <v>335726.26799999998</v>
      </c>
      <c r="K51" s="18">
        <f t="shared" si="22"/>
        <v>5595.4377999999997</v>
      </c>
      <c r="L51" s="18">
        <f t="shared" si="23"/>
        <v>5035.8940199999997</v>
      </c>
      <c r="M51" s="18">
        <f t="shared" si="11"/>
        <v>1678.6313399999999</v>
      </c>
      <c r="N51" s="18">
        <f t="shared" si="24"/>
        <v>12309.963159999999</v>
      </c>
      <c r="O51" s="18">
        <f t="shared" si="25"/>
        <v>1025.8302633333333</v>
      </c>
      <c r="P51" s="18">
        <f t="shared" si="26"/>
        <v>1193.7586774410001</v>
      </c>
      <c r="Q51" s="18">
        <f t="shared" si="7"/>
        <v>1272.6661260198503</v>
      </c>
      <c r="R51" s="18">
        <f t="shared" si="8"/>
        <v>1338.0811648972706</v>
      </c>
      <c r="S51" s="18">
        <f t="shared" si="9"/>
        <v>1467.741229775816</v>
      </c>
      <c r="T51" s="18">
        <f t="shared" si="12"/>
        <v>1174.1929838206529</v>
      </c>
      <c r="U51" s="18">
        <f t="shared" si="21"/>
        <v>939.35438705652234</v>
      </c>
      <c r="V51" s="15">
        <v>223</v>
      </c>
      <c r="W51" s="15">
        <v>25</v>
      </c>
      <c r="X51" s="32">
        <f>V51*45.45%</f>
        <v>101.3535</v>
      </c>
      <c r="Y51" s="79" t="s">
        <v>114</v>
      </c>
      <c r="Z51" s="76">
        <v>31181</v>
      </c>
      <c r="AA51" s="61">
        <f t="shared" ca="1" si="10"/>
        <v>40</v>
      </c>
    </row>
    <row r="52" spans="1:27" s="20" customFormat="1">
      <c r="A52" s="15">
        <v>41</v>
      </c>
      <c r="B52" s="81" t="s">
        <v>34</v>
      </c>
      <c r="C52" s="33" t="s">
        <v>35</v>
      </c>
      <c r="D52" s="33" t="s">
        <v>10</v>
      </c>
      <c r="E52" s="36">
        <v>3</v>
      </c>
      <c r="F52" s="36">
        <v>15</v>
      </c>
      <c r="G52" s="81" t="s">
        <v>71</v>
      </c>
      <c r="H52" s="35">
        <v>1</v>
      </c>
      <c r="I52" s="52">
        <v>62.69</v>
      </c>
      <c r="J52" s="19">
        <f t="shared" si="1"/>
        <v>247142.78700000001</v>
      </c>
      <c r="K52" s="18">
        <f t="shared" si="22"/>
        <v>4119.0464499999998</v>
      </c>
      <c r="L52" s="18">
        <f t="shared" si="23"/>
        <v>3707.1418050000002</v>
      </c>
      <c r="M52" s="18">
        <v>0</v>
      </c>
      <c r="N52" s="18">
        <f t="shared" si="24"/>
        <v>7826.188255</v>
      </c>
      <c r="O52" s="18">
        <f t="shared" si="25"/>
        <v>652.18235458333334</v>
      </c>
      <c r="P52" s="18">
        <f t="shared" si="26"/>
        <v>758.944606028625</v>
      </c>
      <c r="Q52" s="18">
        <f t="shared" si="7"/>
        <v>809.11084448711711</v>
      </c>
      <c r="R52" s="18">
        <f t="shared" si="8"/>
        <v>850.69914189375481</v>
      </c>
      <c r="S52" s="18">
        <f t="shared" si="9"/>
        <v>933.13188874325965</v>
      </c>
      <c r="T52" s="18">
        <f t="shared" si="12"/>
        <v>746.50551099460779</v>
      </c>
      <c r="U52" s="18">
        <f>T52*1</f>
        <v>746.50551099460779</v>
      </c>
      <c r="V52" s="15">
        <v>747</v>
      </c>
      <c r="W52" s="15">
        <v>25</v>
      </c>
      <c r="X52" s="32">
        <f>V52*52.63%</f>
        <v>393.14609999999999</v>
      </c>
      <c r="Y52" s="79"/>
      <c r="Z52" s="76">
        <v>34339</v>
      </c>
      <c r="AA52" s="62">
        <f t="shared" ca="1" si="10"/>
        <v>32</v>
      </c>
    </row>
    <row r="53" spans="1:27" s="20" customFormat="1">
      <c r="A53" s="15">
        <v>42</v>
      </c>
      <c r="B53" s="81" t="s">
        <v>34</v>
      </c>
      <c r="C53" s="33" t="s">
        <v>35</v>
      </c>
      <c r="D53" s="33" t="s">
        <v>10</v>
      </c>
      <c r="E53" s="36">
        <v>4</v>
      </c>
      <c r="F53" s="36">
        <v>16</v>
      </c>
      <c r="G53" s="82" t="s">
        <v>72</v>
      </c>
      <c r="H53" s="35">
        <v>1</v>
      </c>
      <c r="I53" s="52">
        <v>62.89</v>
      </c>
      <c r="J53" s="19">
        <f t="shared" si="1"/>
        <v>247931.247</v>
      </c>
      <c r="K53" s="18">
        <f t="shared" si="22"/>
        <v>4132.1874500000004</v>
      </c>
      <c r="L53" s="18">
        <f t="shared" si="23"/>
        <v>3718.9687049999998</v>
      </c>
      <c r="M53" s="18">
        <f t="shared" si="11"/>
        <v>1239.6562350000002</v>
      </c>
      <c r="N53" s="18">
        <f t="shared" si="24"/>
        <v>9090.812390000001</v>
      </c>
      <c r="O53" s="18">
        <f t="shared" si="25"/>
        <v>757.56769916666678</v>
      </c>
      <c r="P53" s="18">
        <f t="shared" si="26"/>
        <v>881.58153152025011</v>
      </c>
      <c r="Q53" s="18">
        <f t="shared" si="7"/>
        <v>939.8540707537386</v>
      </c>
      <c r="R53" s="18">
        <f t="shared" si="8"/>
        <v>988.16256999048073</v>
      </c>
      <c r="S53" s="18">
        <f t="shared" si="9"/>
        <v>1083.9155230225583</v>
      </c>
      <c r="T53" s="18">
        <f t="shared" si="12"/>
        <v>867.13241841804665</v>
      </c>
      <c r="U53" s="18">
        <f>T53*0.9</f>
        <v>780.41917657624197</v>
      </c>
      <c r="V53" s="15">
        <v>565</v>
      </c>
      <c r="W53" s="15">
        <v>25</v>
      </c>
      <c r="X53" s="32">
        <f>V53*45.45%</f>
        <v>256.79250000000002</v>
      </c>
      <c r="Y53" s="79"/>
      <c r="Z53" s="76">
        <v>31310</v>
      </c>
      <c r="AA53" s="61">
        <f t="shared" ca="1" si="10"/>
        <v>40</v>
      </c>
    </row>
    <row r="54" spans="1:27" s="20" customFormat="1">
      <c r="A54" s="15">
        <v>43</v>
      </c>
      <c r="B54" s="81" t="s">
        <v>34</v>
      </c>
      <c r="C54" s="33" t="s">
        <v>35</v>
      </c>
      <c r="D54" s="33" t="s">
        <v>10</v>
      </c>
      <c r="E54" s="36">
        <v>4</v>
      </c>
      <c r="F54" s="36">
        <v>17</v>
      </c>
      <c r="G54" s="82" t="s">
        <v>73</v>
      </c>
      <c r="H54" s="35">
        <v>2</v>
      </c>
      <c r="I54" s="52">
        <v>85.36</v>
      </c>
      <c r="J54" s="19">
        <f t="shared" si="1"/>
        <v>336514.728</v>
      </c>
      <c r="K54" s="18">
        <f t="shared" si="22"/>
        <v>5608.5788000000002</v>
      </c>
      <c r="L54" s="18">
        <f t="shared" si="23"/>
        <v>5047.7209199999998</v>
      </c>
      <c r="M54" s="18">
        <f t="shared" si="11"/>
        <v>1682.5736400000001</v>
      </c>
      <c r="N54" s="18">
        <f t="shared" si="24"/>
        <v>12338.87336</v>
      </c>
      <c r="O54" s="18">
        <f t="shared" si="25"/>
        <v>1028.2394466666667</v>
      </c>
      <c r="P54" s="18">
        <f t="shared" si="26"/>
        <v>1196.5622440860002</v>
      </c>
      <c r="Q54" s="18">
        <f t="shared" si="7"/>
        <v>1275.6550084200849</v>
      </c>
      <c r="R54" s="18">
        <f t="shared" si="8"/>
        <v>1341.2236758528772</v>
      </c>
      <c r="S54" s="18">
        <f t="shared" si="9"/>
        <v>1471.1882500430211</v>
      </c>
      <c r="T54" s="18">
        <f t="shared" si="12"/>
        <v>1176.950600034417</v>
      </c>
      <c r="U54" s="18">
        <f>T54*0.8</f>
        <v>941.56048002753369</v>
      </c>
      <c r="V54" s="15">
        <v>214</v>
      </c>
      <c r="W54" s="15">
        <v>25</v>
      </c>
      <c r="X54" s="32">
        <f>V54*45.45%</f>
        <v>97.263000000000005</v>
      </c>
      <c r="Y54" s="79" t="s">
        <v>110</v>
      </c>
      <c r="Z54" s="76">
        <v>32767</v>
      </c>
      <c r="AA54" s="61">
        <f t="shared" ca="1" si="10"/>
        <v>36</v>
      </c>
    </row>
    <row r="55" spans="1:27" s="20" customFormat="1">
      <c r="A55" s="15">
        <v>44</v>
      </c>
      <c r="B55" s="81" t="s">
        <v>34</v>
      </c>
      <c r="C55" s="33" t="s">
        <v>35</v>
      </c>
      <c r="D55" s="33" t="s">
        <v>10</v>
      </c>
      <c r="E55" s="36">
        <v>4</v>
      </c>
      <c r="F55" s="36">
        <v>18</v>
      </c>
      <c r="G55" s="82" t="s">
        <v>74</v>
      </c>
      <c r="H55" s="35">
        <v>2</v>
      </c>
      <c r="I55" s="52">
        <v>85.16</v>
      </c>
      <c r="J55" s="19">
        <f t="shared" si="1"/>
        <v>335726.26799999998</v>
      </c>
      <c r="K55" s="18">
        <f t="shared" si="22"/>
        <v>5595.4377999999997</v>
      </c>
      <c r="L55" s="18">
        <f t="shared" si="23"/>
        <v>5035.8940199999997</v>
      </c>
      <c r="M55" s="18">
        <f t="shared" si="11"/>
        <v>1678.6313399999999</v>
      </c>
      <c r="N55" s="18">
        <f t="shared" si="24"/>
        <v>12309.963159999999</v>
      </c>
      <c r="O55" s="18">
        <f t="shared" si="25"/>
        <v>1025.8302633333333</v>
      </c>
      <c r="P55" s="18">
        <f t="shared" si="26"/>
        <v>1193.7586774410001</v>
      </c>
      <c r="Q55" s="18">
        <f t="shared" si="7"/>
        <v>1272.6661260198503</v>
      </c>
      <c r="R55" s="18">
        <f t="shared" si="8"/>
        <v>1338.0811648972706</v>
      </c>
      <c r="S55" s="18">
        <f t="shared" si="9"/>
        <v>1467.741229775816</v>
      </c>
      <c r="T55" s="18">
        <f t="shared" si="12"/>
        <v>1174.1929838206529</v>
      </c>
      <c r="U55" s="18">
        <f>T55*0.8</f>
        <v>939.35438705652234</v>
      </c>
      <c r="V55" s="15">
        <v>97</v>
      </c>
      <c r="W55" s="15">
        <v>25</v>
      </c>
      <c r="X55" s="32">
        <f>V55*45.45%</f>
        <v>44.086500000000001</v>
      </c>
      <c r="Y55" s="79" t="s">
        <v>110</v>
      </c>
      <c r="Z55" s="76">
        <v>30886</v>
      </c>
      <c r="AA55" s="61">
        <f t="shared" ca="1" si="10"/>
        <v>41</v>
      </c>
    </row>
    <row r="56" spans="1:27" s="20" customFormat="1">
      <c r="A56" s="15">
        <v>45</v>
      </c>
      <c r="B56" s="81" t="s">
        <v>34</v>
      </c>
      <c r="C56" s="33" t="s">
        <v>35</v>
      </c>
      <c r="D56" s="33" t="s">
        <v>10</v>
      </c>
      <c r="E56" s="36">
        <v>4</v>
      </c>
      <c r="F56" s="36">
        <v>19</v>
      </c>
      <c r="G56" s="82" t="s">
        <v>75</v>
      </c>
      <c r="H56" s="35">
        <v>1</v>
      </c>
      <c r="I56" s="52">
        <v>62.69</v>
      </c>
      <c r="J56" s="19">
        <f t="shared" si="1"/>
        <v>247142.78700000001</v>
      </c>
      <c r="K56" s="18">
        <f t="shared" si="22"/>
        <v>4119.0464499999998</v>
      </c>
      <c r="L56" s="18">
        <f t="shared" si="23"/>
        <v>3707.1418050000002</v>
      </c>
      <c r="M56" s="18">
        <f t="shared" si="11"/>
        <v>1235.713935</v>
      </c>
      <c r="N56" s="18">
        <f t="shared" si="24"/>
        <v>9061.9021900000007</v>
      </c>
      <c r="O56" s="18">
        <f t="shared" si="25"/>
        <v>755.15851583333335</v>
      </c>
      <c r="P56" s="18">
        <f t="shared" si="26"/>
        <v>878.77796487525006</v>
      </c>
      <c r="Q56" s="18">
        <f t="shared" si="7"/>
        <v>936.8651883535041</v>
      </c>
      <c r="R56" s="18">
        <f t="shared" si="8"/>
        <v>985.02005903487418</v>
      </c>
      <c r="S56" s="18">
        <f t="shared" si="9"/>
        <v>1080.4685027553535</v>
      </c>
      <c r="T56" s="18">
        <f t="shared" si="12"/>
        <v>864.37480220428279</v>
      </c>
      <c r="U56" s="18">
        <f>T56*0.8</f>
        <v>691.49984176342628</v>
      </c>
      <c r="V56" s="15">
        <v>252</v>
      </c>
      <c r="W56" s="15">
        <v>25</v>
      </c>
      <c r="X56" s="32">
        <f>V56*45.45%</f>
        <v>114.53400000000001</v>
      </c>
      <c r="Y56" s="79"/>
      <c r="Z56" s="76">
        <v>31999</v>
      </c>
      <c r="AA56" s="61">
        <f t="shared" ca="1" si="10"/>
        <v>38</v>
      </c>
    </row>
    <row r="57" spans="1:27" s="20" customFormat="1">
      <c r="A57" s="15">
        <v>46</v>
      </c>
      <c r="B57" s="81" t="s">
        <v>34</v>
      </c>
      <c r="C57" s="33" t="s">
        <v>35</v>
      </c>
      <c r="D57" s="33" t="s">
        <v>10</v>
      </c>
      <c r="E57" s="36">
        <v>5</v>
      </c>
      <c r="F57" s="36">
        <v>20</v>
      </c>
      <c r="G57" s="81" t="s">
        <v>111</v>
      </c>
      <c r="H57" s="35">
        <v>1</v>
      </c>
      <c r="I57" s="52">
        <v>62.89</v>
      </c>
      <c r="J57" s="19">
        <f t="shared" si="1"/>
        <v>247931.247</v>
      </c>
      <c r="K57" s="18">
        <f t="shared" si="22"/>
        <v>4132.1874500000004</v>
      </c>
      <c r="L57" s="18">
        <f t="shared" si="23"/>
        <v>3718.9687049999998</v>
      </c>
      <c r="M57" s="18">
        <v>0</v>
      </c>
      <c r="N57" s="18">
        <f t="shared" si="24"/>
        <v>7851.1561550000006</v>
      </c>
      <c r="O57" s="18">
        <f t="shared" si="25"/>
        <v>654.26301291666675</v>
      </c>
      <c r="P57" s="18">
        <f t="shared" si="26"/>
        <v>761.36586813112513</v>
      </c>
      <c r="Q57" s="18">
        <f t="shared" si="7"/>
        <v>811.69215201459247</v>
      </c>
      <c r="R57" s="18">
        <f t="shared" si="8"/>
        <v>853.41312862814254</v>
      </c>
      <c r="S57" s="18">
        <f t="shared" si="9"/>
        <v>936.10886079220961</v>
      </c>
      <c r="T57" s="18">
        <f t="shared" si="12"/>
        <v>748.88708863376769</v>
      </c>
      <c r="U57" s="18">
        <f>T57*1</f>
        <v>748.88708863376769</v>
      </c>
      <c r="V57" s="15">
        <v>252</v>
      </c>
      <c r="W57" s="15">
        <v>25</v>
      </c>
      <c r="X57" s="32">
        <f>V57*52.63%</f>
        <v>132.6276</v>
      </c>
      <c r="Y57" s="79"/>
      <c r="Z57" s="76">
        <v>36333</v>
      </c>
      <c r="AA57" s="62">
        <f t="shared" ca="1" si="10"/>
        <v>26</v>
      </c>
    </row>
    <row r="58" spans="1:27" s="20" customFormat="1">
      <c r="A58" s="15">
        <v>47</v>
      </c>
      <c r="B58" s="81" t="s">
        <v>34</v>
      </c>
      <c r="C58" s="33" t="s">
        <v>35</v>
      </c>
      <c r="D58" s="33" t="s">
        <v>10</v>
      </c>
      <c r="E58" s="36">
        <v>5</v>
      </c>
      <c r="F58" s="36">
        <v>21</v>
      </c>
      <c r="G58" s="81" t="s">
        <v>76</v>
      </c>
      <c r="H58" s="35">
        <v>2</v>
      </c>
      <c r="I58" s="52">
        <v>85.36</v>
      </c>
      <c r="J58" s="19">
        <f t="shared" si="1"/>
        <v>336514.728</v>
      </c>
      <c r="K58" s="18">
        <f t="shared" si="22"/>
        <v>5608.5788000000002</v>
      </c>
      <c r="L58" s="18">
        <f t="shared" si="23"/>
        <v>5047.7209199999998</v>
      </c>
      <c r="M58" s="18">
        <v>0</v>
      </c>
      <c r="N58" s="18">
        <f t="shared" si="24"/>
        <v>10656.299719999999</v>
      </c>
      <c r="O58" s="18">
        <f t="shared" si="25"/>
        <v>888.02497666666659</v>
      </c>
      <c r="P58" s="18">
        <f t="shared" si="26"/>
        <v>1033.394665347</v>
      </c>
      <c r="Q58" s="18">
        <f t="shared" si="7"/>
        <v>1101.7020527264367</v>
      </c>
      <c r="R58" s="18">
        <f t="shared" si="8"/>
        <v>1158.3295382365757</v>
      </c>
      <c r="S58" s="18">
        <f t="shared" si="9"/>
        <v>1270.5716704916997</v>
      </c>
      <c r="T58" s="18">
        <f t="shared" si="12"/>
        <v>1016.4573363933598</v>
      </c>
      <c r="U58" s="18">
        <f>T58*0.8</f>
        <v>813.16586911468789</v>
      </c>
      <c r="V58" s="15">
        <v>84</v>
      </c>
      <c r="W58" s="15">
        <v>25</v>
      </c>
      <c r="X58" s="32">
        <f>V58*52.63%</f>
        <v>44.209199999999996</v>
      </c>
      <c r="Y58" s="79"/>
      <c r="Z58" s="76">
        <v>34441</v>
      </c>
      <c r="AA58" s="62">
        <f t="shared" ca="1" si="10"/>
        <v>31</v>
      </c>
    </row>
    <row r="59" spans="1:27" s="20" customFormat="1">
      <c r="A59" s="33">
        <v>48</v>
      </c>
      <c r="B59" s="81" t="s">
        <v>34</v>
      </c>
      <c r="C59" s="33" t="s">
        <v>35</v>
      </c>
      <c r="D59" s="33" t="s">
        <v>10</v>
      </c>
      <c r="E59" s="36">
        <v>5</v>
      </c>
      <c r="F59" s="36">
        <v>22</v>
      </c>
      <c r="G59" s="81" t="s">
        <v>77</v>
      </c>
      <c r="H59" s="35">
        <v>2</v>
      </c>
      <c r="I59" s="52">
        <v>85.16</v>
      </c>
      <c r="J59" s="51">
        <f t="shared" si="1"/>
        <v>335726.26799999998</v>
      </c>
      <c r="K59" s="32">
        <f t="shared" si="22"/>
        <v>5595.4377999999997</v>
      </c>
      <c r="L59" s="32">
        <f t="shared" si="23"/>
        <v>5035.8940199999997</v>
      </c>
      <c r="M59" s="32">
        <f t="shared" si="11"/>
        <v>1678.6313399999999</v>
      </c>
      <c r="N59" s="32">
        <f t="shared" si="24"/>
        <v>12309.963159999999</v>
      </c>
      <c r="O59" s="32">
        <f t="shared" si="25"/>
        <v>1025.8302633333333</v>
      </c>
      <c r="P59" s="32">
        <f t="shared" si="26"/>
        <v>1193.7586774410001</v>
      </c>
      <c r="Q59" s="32">
        <f t="shared" si="7"/>
        <v>1272.6661260198503</v>
      </c>
      <c r="R59" s="32">
        <f t="shared" si="8"/>
        <v>1338.0811648972706</v>
      </c>
      <c r="S59" s="32">
        <f t="shared" si="9"/>
        <v>1467.741229775816</v>
      </c>
      <c r="T59" s="32">
        <f t="shared" si="12"/>
        <v>1174.1929838206529</v>
      </c>
      <c r="U59" s="32">
        <f>T59*0.8</f>
        <v>939.35438705652234</v>
      </c>
      <c r="V59" s="33">
        <v>156</v>
      </c>
      <c r="W59" s="33">
        <v>25</v>
      </c>
      <c r="X59" s="32">
        <f>V59*45.45%</f>
        <v>70.902000000000001</v>
      </c>
      <c r="Y59" s="80"/>
      <c r="Z59" s="76">
        <v>31750</v>
      </c>
      <c r="AA59" s="61">
        <f t="shared" ca="1" si="10"/>
        <v>39</v>
      </c>
    </row>
    <row r="60" spans="1:27" s="20" customFormat="1">
      <c r="A60" s="15">
        <v>49</v>
      </c>
      <c r="B60" s="81" t="s">
        <v>34</v>
      </c>
      <c r="C60" s="33" t="s">
        <v>35</v>
      </c>
      <c r="D60" s="33" t="s">
        <v>10</v>
      </c>
      <c r="E60" s="36">
        <v>5</v>
      </c>
      <c r="F60" s="36">
        <v>23</v>
      </c>
      <c r="G60" s="81" t="s">
        <v>78</v>
      </c>
      <c r="H60" s="35">
        <v>1</v>
      </c>
      <c r="I60" s="52">
        <v>62.69</v>
      </c>
      <c r="J60" s="19">
        <f t="shared" si="1"/>
        <v>247142.78700000001</v>
      </c>
      <c r="K60" s="18">
        <f t="shared" si="22"/>
        <v>4119.0464499999998</v>
      </c>
      <c r="L60" s="18">
        <f t="shared" si="23"/>
        <v>3707.1418050000002</v>
      </c>
      <c r="M60" s="18">
        <v>0</v>
      </c>
      <c r="N60" s="18">
        <f t="shared" si="24"/>
        <v>7826.188255</v>
      </c>
      <c r="O60" s="18">
        <f t="shared" si="25"/>
        <v>652.18235458333334</v>
      </c>
      <c r="P60" s="18">
        <f t="shared" si="26"/>
        <v>758.944606028625</v>
      </c>
      <c r="Q60" s="18">
        <f t="shared" si="7"/>
        <v>809.11084448711711</v>
      </c>
      <c r="R60" s="18">
        <f t="shared" si="8"/>
        <v>850.69914189375481</v>
      </c>
      <c r="S60" s="18">
        <f t="shared" si="9"/>
        <v>933.13188874325965</v>
      </c>
      <c r="T60" s="18">
        <f t="shared" si="12"/>
        <v>746.50551099460779</v>
      </c>
      <c r="U60" s="18">
        <f>T60*0.8</f>
        <v>597.20440879568628</v>
      </c>
      <c r="V60" s="15">
        <v>66</v>
      </c>
      <c r="W60" s="15">
        <v>25</v>
      </c>
      <c r="X60" s="32">
        <f>V60*52.63%</f>
        <v>34.735799999999998</v>
      </c>
      <c r="Y60" s="79" t="s">
        <v>110</v>
      </c>
      <c r="Z60" s="76">
        <v>34756</v>
      </c>
      <c r="AA60" s="62">
        <f t="shared" ca="1" si="10"/>
        <v>30</v>
      </c>
    </row>
    <row r="61" spans="1:27" s="20" customFormat="1">
      <c r="A61" s="15">
        <v>50</v>
      </c>
      <c r="B61" s="81" t="s">
        <v>34</v>
      </c>
      <c r="C61" s="33" t="s">
        <v>35</v>
      </c>
      <c r="D61" s="33" t="s">
        <v>10</v>
      </c>
      <c r="E61" s="36">
        <v>6</v>
      </c>
      <c r="F61" s="36">
        <v>24</v>
      </c>
      <c r="G61" s="82" t="s">
        <v>79</v>
      </c>
      <c r="H61" s="35">
        <v>2</v>
      </c>
      <c r="I61" s="52">
        <v>83.48</v>
      </c>
      <c r="J61" s="19">
        <f t="shared" si="1"/>
        <v>329103.20400000003</v>
      </c>
      <c r="K61" s="18">
        <f t="shared" si="22"/>
        <v>5485.0534000000007</v>
      </c>
      <c r="L61" s="18">
        <f t="shared" si="23"/>
        <v>4936.5480600000001</v>
      </c>
      <c r="M61" s="18">
        <v>0</v>
      </c>
      <c r="N61" s="18">
        <f t="shared" si="24"/>
        <v>10421.601460000002</v>
      </c>
      <c r="O61" s="18">
        <f t="shared" si="25"/>
        <v>868.46678833333351</v>
      </c>
      <c r="P61" s="18">
        <f t="shared" si="26"/>
        <v>1010.6348015835002</v>
      </c>
      <c r="Q61" s="18">
        <f t="shared" si="7"/>
        <v>1077.4377619681698</v>
      </c>
      <c r="R61" s="18">
        <f t="shared" si="8"/>
        <v>1132.8180629333337</v>
      </c>
      <c r="S61" s="18">
        <f t="shared" si="9"/>
        <v>1242.5881332315737</v>
      </c>
      <c r="T61" s="18">
        <f t="shared" si="12"/>
        <v>994.07050658525895</v>
      </c>
      <c r="U61" s="18">
        <f>T61*0.8</f>
        <v>795.25640526820723</v>
      </c>
      <c r="V61" s="15">
        <v>168</v>
      </c>
      <c r="W61" s="15">
        <v>25</v>
      </c>
      <c r="X61" s="32">
        <f>V61*52.63%</f>
        <v>88.418399999999991</v>
      </c>
      <c r="Y61" s="79"/>
      <c r="Z61" s="76">
        <v>33534</v>
      </c>
      <c r="AA61" s="62">
        <f t="shared" ca="1" si="10"/>
        <v>34</v>
      </c>
    </row>
    <row r="62" spans="1:27" s="20" customFormat="1">
      <c r="A62" s="15">
        <v>51</v>
      </c>
      <c r="B62" s="81" t="s">
        <v>34</v>
      </c>
      <c r="C62" s="33" t="s">
        <v>35</v>
      </c>
      <c r="D62" s="33" t="s">
        <v>10</v>
      </c>
      <c r="E62" s="36">
        <v>6</v>
      </c>
      <c r="F62" s="36">
        <v>25</v>
      </c>
      <c r="G62" s="82" t="s">
        <v>80</v>
      </c>
      <c r="H62" s="35">
        <v>2</v>
      </c>
      <c r="I62" s="52">
        <v>85.16</v>
      </c>
      <c r="J62" s="19">
        <f t="shared" si="1"/>
        <v>335726.26799999998</v>
      </c>
      <c r="K62" s="18">
        <f>J62/60</f>
        <v>5595.4377999999997</v>
      </c>
      <c r="L62" s="18">
        <f>J62*1.5%</f>
        <v>5035.8940199999997</v>
      </c>
      <c r="M62" s="18">
        <f t="shared" si="11"/>
        <v>1678.6313399999999</v>
      </c>
      <c r="N62" s="18">
        <f>K62+L62+M62</f>
        <v>12309.963159999999</v>
      </c>
      <c r="O62" s="18">
        <f>N62/12</f>
        <v>1025.8302633333333</v>
      </c>
      <c r="P62" s="18">
        <f>(O62*116.37)/100</f>
        <v>1193.7586774410001</v>
      </c>
      <c r="Q62" s="18">
        <f t="shared" si="7"/>
        <v>1272.6661260198503</v>
      </c>
      <c r="R62" s="18">
        <f t="shared" si="8"/>
        <v>1338.0811648972706</v>
      </c>
      <c r="S62" s="18">
        <f t="shared" si="9"/>
        <v>1467.741229775816</v>
      </c>
      <c r="T62" s="18">
        <f t="shared" si="12"/>
        <v>1174.1929838206529</v>
      </c>
      <c r="U62" s="18">
        <f>T62*0.8</f>
        <v>939.35438705652234</v>
      </c>
      <c r="V62" s="15">
        <v>939</v>
      </c>
      <c r="W62" s="15">
        <v>25</v>
      </c>
      <c r="X62" s="32">
        <f>V62*45.45%</f>
        <v>426.77550000000002</v>
      </c>
      <c r="Y62" s="79"/>
      <c r="Z62" s="76">
        <v>32354</v>
      </c>
      <c r="AA62" s="61">
        <f t="shared" ca="1" si="10"/>
        <v>37</v>
      </c>
    </row>
    <row r="63" spans="1:27" s="20" customFormat="1">
      <c r="A63" s="15">
        <v>52</v>
      </c>
      <c r="B63" s="81" t="s">
        <v>34</v>
      </c>
      <c r="C63" s="33" t="s">
        <v>35</v>
      </c>
      <c r="D63" s="33" t="s">
        <v>10</v>
      </c>
      <c r="E63" s="36">
        <v>6</v>
      </c>
      <c r="F63" s="36">
        <v>26</v>
      </c>
      <c r="G63" s="82" t="s">
        <v>81</v>
      </c>
      <c r="H63" s="35">
        <v>1</v>
      </c>
      <c r="I63" s="52">
        <v>62.69</v>
      </c>
      <c r="J63" s="19">
        <f t="shared" si="1"/>
        <v>247142.78700000001</v>
      </c>
      <c r="K63" s="18">
        <f>J63/60</f>
        <v>4119.0464499999998</v>
      </c>
      <c r="L63" s="18">
        <f>J63*1.5%</f>
        <v>3707.1418050000002</v>
      </c>
      <c r="M63" s="18">
        <f t="shared" si="11"/>
        <v>1235.713935</v>
      </c>
      <c r="N63" s="18">
        <f>K63+L63+M63</f>
        <v>9061.9021900000007</v>
      </c>
      <c r="O63" s="18">
        <f>N63/12</f>
        <v>755.15851583333335</v>
      </c>
      <c r="P63" s="18">
        <f>(O63*116.37)/100</f>
        <v>878.77796487525006</v>
      </c>
      <c r="Q63" s="18">
        <f t="shared" si="7"/>
        <v>936.8651883535041</v>
      </c>
      <c r="R63" s="18">
        <f t="shared" si="8"/>
        <v>985.02005903487418</v>
      </c>
      <c r="S63" s="18">
        <f t="shared" si="9"/>
        <v>1080.4685027553535</v>
      </c>
      <c r="T63" s="18">
        <f t="shared" si="12"/>
        <v>864.37480220428279</v>
      </c>
      <c r="U63" s="18">
        <f>T63*1</f>
        <v>864.37480220428279</v>
      </c>
      <c r="V63" s="15">
        <v>864</v>
      </c>
      <c r="W63" s="15">
        <v>25</v>
      </c>
      <c r="X63" s="32">
        <f>V63*45.45%</f>
        <v>392.68799999999999</v>
      </c>
      <c r="Y63" s="79"/>
      <c r="Z63" s="76">
        <v>31137</v>
      </c>
      <c r="AA63" s="61">
        <f t="shared" ca="1" si="10"/>
        <v>40</v>
      </c>
    </row>
    <row r="64" spans="1:27" s="20" customFormat="1">
      <c r="A64" s="27"/>
      <c r="B64" s="42"/>
      <c r="C64" s="43"/>
      <c r="D64" s="43"/>
      <c r="E64" s="44"/>
      <c r="F64" s="44"/>
      <c r="G64" s="45"/>
      <c r="H64" s="42"/>
      <c r="I64" s="42"/>
      <c r="J64" s="46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7"/>
      <c r="W64" s="27"/>
      <c r="X64" s="49"/>
      <c r="Y64" s="47"/>
      <c r="Z64" s="48"/>
    </row>
    <row r="65" spans="1:27" s="20" customFormat="1">
      <c r="A65" s="27"/>
      <c r="B65" s="42"/>
      <c r="C65" s="43"/>
      <c r="D65" s="43"/>
      <c r="E65" s="44"/>
      <c r="F65" s="44"/>
      <c r="G65" s="45"/>
      <c r="H65" s="42"/>
      <c r="I65" s="42"/>
      <c r="J65" s="46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7"/>
      <c r="W65" s="27"/>
      <c r="X65" s="49"/>
      <c r="Y65" s="47"/>
      <c r="Z65" s="48"/>
    </row>
    <row r="66" spans="1:27" s="20" customFormat="1">
      <c r="A66" s="21"/>
      <c r="B66" s="22"/>
      <c r="C66" s="23"/>
      <c r="D66" s="23"/>
      <c r="E66" s="24"/>
      <c r="F66" s="24"/>
      <c r="G66" s="25"/>
      <c r="H66" s="22"/>
      <c r="I66" s="22"/>
      <c r="J66" s="26"/>
      <c r="K66" s="27"/>
      <c r="L66" s="28"/>
      <c r="M66" s="27"/>
      <c r="N66" s="27"/>
      <c r="O66" s="27"/>
      <c r="P66" s="27"/>
      <c r="Q66" s="27"/>
      <c r="R66" s="27"/>
      <c r="S66" s="27"/>
      <c r="T66" s="27"/>
      <c r="U66" s="28"/>
      <c r="V66" s="27"/>
      <c r="W66" s="27"/>
      <c r="X66" s="28"/>
      <c r="Y66" s="47"/>
      <c r="Z66" s="48"/>
    </row>
    <row r="67" spans="1:27">
      <c r="A67" s="1" t="s">
        <v>22</v>
      </c>
      <c r="Y67" s="29"/>
    </row>
    <row r="68" spans="1:27">
      <c r="B68" s="1" t="s">
        <v>95</v>
      </c>
      <c r="U68" s="1"/>
      <c r="Y68" s="29"/>
    </row>
    <row r="69" spans="1:27">
      <c r="A69" s="2"/>
      <c r="B69" s="1"/>
      <c r="U69" s="1"/>
      <c r="Y69" s="29"/>
    </row>
    <row r="70" spans="1:27">
      <c r="B70" s="96" t="s">
        <v>116</v>
      </c>
      <c r="F70" s="6"/>
      <c r="G70" s="37"/>
      <c r="I70" s="1"/>
      <c r="J70" s="1" t="s">
        <v>119</v>
      </c>
      <c r="L70" s="1"/>
      <c r="N70" s="4"/>
      <c r="O70" s="1"/>
      <c r="Q70" s="1" t="s">
        <v>32</v>
      </c>
      <c r="U70" s="2"/>
      <c r="V70" s="1"/>
      <c r="X70" s="11"/>
      <c r="Y70" s="29"/>
    </row>
    <row r="71" spans="1:27">
      <c r="A71" s="1"/>
      <c r="B71" s="96" t="s">
        <v>117</v>
      </c>
      <c r="C71" s="4"/>
      <c r="D71" s="4"/>
      <c r="E71" s="97"/>
      <c r="G71" s="37"/>
      <c r="I71" s="1"/>
      <c r="J71" s="1" t="s">
        <v>120</v>
      </c>
      <c r="L71" s="1"/>
      <c r="N71" s="4"/>
      <c r="O71" s="1"/>
      <c r="Q71" s="1" t="s">
        <v>103</v>
      </c>
      <c r="U71" s="2"/>
      <c r="V71" s="1"/>
      <c r="X71" s="6"/>
      <c r="Y71" s="29"/>
      <c r="Z71" s="13"/>
    </row>
    <row r="72" spans="1:27">
      <c r="A72" s="1"/>
      <c r="B72" s="30" t="s">
        <v>118</v>
      </c>
      <c r="C72" s="13"/>
      <c r="D72" s="4"/>
      <c r="E72" s="97"/>
      <c r="G72" s="37"/>
      <c r="J72" s="1" t="s">
        <v>23</v>
      </c>
      <c r="L72" s="1"/>
      <c r="N72" s="4"/>
      <c r="Q72" s="9" t="s">
        <v>104</v>
      </c>
      <c r="T72" s="4"/>
      <c r="U72" s="4"/>
      <c r="V72" s="9"/>
      <c r="X72" s="4"/>
      <c r="Y72" s="29"/>
      <c r="Z72" s="13"/>
      <c r="AA72" s="38"/>
    </row>
    <row r="73" spans="1:27">
      <c r="A73" s="1"/>
      <c r="B73" s="1"/>
      <c r="C73" s="4"/>
      <c r="D73" s="4"/>
      <c r="E73" s="13"/>
      <c r="G73" s="37"/>
      <c r="J73" s="4"/>
      <c r="N73" s="4"/>
      <c r="T73" s="4"/>
      <c r="U73" s="4"/>
      <c r="V73" s="13"/>
      <c r="W73" s="29"/>
      <c r="X73" s="4"/>
      <c r="Y73" s="13"/>
      <c r="Z73" s="13"/>
    </row>
    <row r="74" spans="1:27">
      <c r="Y74" s="13"/>
      <c r="Z74" s="13"/>
    </row>
    <row r="75" spans="1:27">
      <c r="B75" s="1"/>
      <c r="G75" s="37"/>
      <c r="J75" s="4"/>
      <c r="N75" s="4"/>
      <c r="U75" s="2"/>
      <c r="V75" s="2"/>
      <c r="W75" s="29"/>
      <c r="X75" s="4"/>
      <c r="Y75" s="13"/>
      <c r="Z75" s="13"/>
    </row>
    <row r="76" spans="1:27">
      <c r="V76" s="2"/>
      <c r="W76" s="2"/>
      <c r="X76" s="29"/>
      <c r="Y76" s="29"/>
    </row>
    <row r="77" spans="1:27">
      <c r="U77" s="1"/>
      <c r="V77" s="2"/>
      <c r="W77" s="2"/>
      <c r="X77" s="29"/>
      <c r="Y77" s="29"/>
    </row>
    <row r="78" spans="1:27">
      <c r="U78" s="1"/>
      <c r="V78" s="2"/>
      <c r="W78" s="2"/>
      <c r="X78" s="29"/>
      <c r="Y78" s="29"/>
    </row>
    <row r="79" spans="1:27">
      <c r="U79" s="1"/>
      <c r="V79" s="2"/>
      <c r="W79" s="2"/>
      <c r="X79" s="29"/>
      <c r="Y79" s="29"/>
    </row>
    <row r="81" spans="1:25">
      <c r="A81" s="2"/>
      <c r="N81" s="1"/>
      <c r="U81" s="2"/>
      <c r="V81" s="2"/>
      <c r="W81" s="2"/>
      <c r="X81" s="29"/>
      <c r="Y81" s="29"/>
    </row>
    <row r="82" spans="1:25">
      <c r="A82" s="2"/>
      <c r="N82" s="3"/>
      <c r="U82" s="2"/>
      <c r="V82" s="2"/>
      <c r="W82" s="2"/>
      <c r="X82" s="29"/>
      <c r="Y82" s="29"/>
    </row>
    <row r="83" spans="1:25">
      <c r="A83" s="2"/>
      <c r="V83" s="2"/>
      <c r="W83" s="2"/>
      <c r="X83" s="29"/>
      <c r="Y83" s="29"/>
    </row>
    <row r="84" spans="1:25">
      <c r="A84" s="2"/>
      <c r="U84" s="2"/>
      <c r="V84" s="2"/>
      <c r="W84" s="2"/>
      <c r="X84" s="29"/>
      <c r="Y84" s="29"/>
    </row>
    <row r="85" spans="1:25">
      <c r="A85" s="2"/>
      <c r="V85" s="2"/>
      <c r="W85" s="2"/>
      <c r="X85" s="29"/>
      <c r="Y85" s="29"/>
    </row>
    <row r="90" spans="1:25">
      <c r="K90" s="1"/>
    </row>
    <row r="91" spans="1:25">
      <c r="K91" s="1"/>
    </row>
    <row r="92" spans="1:25">
      <c r="K92" s="1"/>
    </row>
  </sheetData>
  <mergeCells count="3">
    <mergeCell ref="A6:X6"/>
    <mergeCell ref="A7:X7"/>
    <mergeCell ref="A8:X8"/>
  </mergeCells>
  <pageMargins left="0.55118110236220474" right="0.15748031496062992" top="0.43307086614173229" bottom="0.43307086614173229" header="0.31496062992125984" footer="0.31496062992125984"/>
  <pageSetup paperSize="8" scale="74" orientation="landscape" r:id="rId1"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RF 120A - 2026</vt:lpstr>
      <vt:lpstr>'RF 120A - 2026'!Print_Area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2026-02-13T09:57:16Z</dcterms:modified>
</cp:coreProperties>
</file>